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no\Downloads\Edital e Anexos\"/>
    </mc:Choice>
  </mc:AlternateContent>
  <xr:revisionPtr revIDLastSave="0" documentId="13_ncr:1_{4A08CB87-8A11-4DC8-ABD8-2F3A0B4602D3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Orçamento Sintético" sheetId="1" r:id="rId1"/>
    <sheet name="Cronograma Físico-financeiro" sheetId="2" r:id="rId2"/>
  </sheets>
  <definedNames>
    <definedName name="_xlnm.Print_Area" localSheetId="1">'Cronograma Físico-financeiro'!$B$1:$S$55</definedName>
    <definedName name="_xlnm.Print_Area" localSheetId="0">'Orçamento Sintético'!$A$1:$J$207</definedName>
    <definedName name="_xlnm.Print_Titles" localSheetId="0">'Orçamento Sintético'!$4:$4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4" i="1" l="1"/>
  <c r="I194" i="1"/>
  <c r="I193" i="1"/>
  <c r="H188" i="1"/>
  <c r="I188" i="1"/>
  <c r="H189" i="1"/>
  <c r="I189" i="1"/>
  <c r="H190" i="1"/>
  <c r="I190" i="1"/>
  <c r="H191" i="1"/>
  <c r="I191" i="1"/>
  <c r="I187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I170" i="1"/>
  <c r="H167" i="1"/>
  <c r="I167" i="1"/>
  <c r="H168" i="1"/>
  <c r="I168" i="1"/>
  <c r="I166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I147" i="1"/>
  <c r="H144" i="1"/>
  <c r="I144" i="1"/>
  <c r="H145" i="1"/>
  <c r="F145" i="1"/>
  <c r="I145" i="1"/>
  <c r="I14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F140" i="1"/>
  <c r="I140" i="1"/>
  <c r="H141" i="1"/>
  <c r="I141" i="1"/>
  <c r="I133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I125" i="1"/>
  <c r="H101" i="1"/>
  <c r="I101" i="1"/>
  <c r="G102" i="1"/>
  <c r="H102" i="1"/>
  <c r="I102" i="1"/>
  <c r="G103" i="1"/>
  <c r="H103" i="1"/>
  <c r="I103" i="1"/>
  <c r="H104" i="1"/>
  <c r="I104" i="1"/>
  <c r="G105" i="1"/>
  <c r="H105" i="1"/>
  <c r="I105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F123" i="1"/>
  <c r="I123" i="1"/>
  <c r="I100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I55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I72" i="1"/>
  <c r="I54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I85" i="1"/>
  <c r="H97" i="1"/>
  <c r="I97" i="1"/>
  <c r="H98" i="1"/>
  <c r="I98" i="1"/>
  <c r="I96" i="1"/>
  <c r="I53" i="1"/>
  <c r="H51" i="1"/>
  <c r="I51" i="1"/>
  <c r="I50" i="1"/>
  <c r="H47" i="1"/>
  <c r="I47" i="1"/>
  <c r="H48" i="1"/>
  <c r="I48" i="1"/>
  <c r="I46" i="1"/>
  <c r="H34" i="1"/>
  <c r="I34" i="1"/>
  <c r="H35" i="1"/>
  <c r="I35" i="1"/>
  <c r="H36" i="1"/>
  <c r="I36" i="1"/>
  <c r="H37" i="1"/>
  <c r="I37" i="1"/>
  <c r="H38" i="1"/>
  <c r="I38" i="1"/>
  <c r="I33" i="1"/>
  <c r="H40" i="1"/>
  <c r="I40" i="1"/>
  <c r="H41" i="1"/>
  <c r="I41" i="1"/>
  <c r="H42" i="1"/>
  <c r="I42" i="1"/>
  <c r="H43" i="1"/>
  <c r="I43" i="1"/>
  <c r="H44" i="1"/>
  <c r="I44" i="1"/>
  <c r="I39" i="1"/>
  <c r="I32" i="1"/>
  <c r="H27" i="1"/>
  <c r="I27" i="1"/>
  <c r="H28" i="1"/>
  <c r="I28" i="1"/>
  <c r="H29" i="1"/>
  <c r="I29" i="1"/>
  <c r="H30" i="1"/>
  <c r="I30" i="1"/>
  <c r="I26" i="1"/>
  <c r="I25" i="1"/>
  <c r="H21" i="1"/>
  <c r="I21" i="1"/>
  <c r="H22" i="1"/>
  <c r="I22" i="1"/>
  <c r="H23" i="1"/>
  <c r="I23" i="1"/>
  <c r="I20" i="1"/>
  <c r="H16" i="1"/>
  <c r="I16" i="1"/>
  <c r="H17" i="1"/>
  <c r="I17" i="1"/>
  <c r="H18" i="1"/>
  <c r="I18" i="1"/>
  <c r="I1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I5" i="1"/>
  <c r="H198" i="1"/>
  <c r="S12" i="2"/>
  <c r="S14" i="2"/>
  <c r="S16" i="2"/>
  <c r="S18" i="2"/>
  <c r="S20" i="2"/>
  <c r="S22" i="2"/>
  <c r="S24" i="2"/>
  <c r="S26" i="2"/>
  <c r="S28" i="2"/>
  <c r="S30" i="2"/>
  <c r="S32" i="2"/>
  <c r="S34" i="2"/>
  <c r="S36" i="2"/>
  <c r="S38" i="2"/>
  <c r="S40" i="2"/>
  <c r="S42" i="2"/>
  <c r="S10" i="2"/>
  <c r="C42" i="2"/>
  <c r="C40" i="2"/>
  <c r="C38" i="2"/>
  <c r="C36" i="2"/>
  <c r="C34" i="2"/>
  <c r="C32" i="2"/>
  <c r="C30" i="2"/>
  <c r="C28" i="2"/>
  <c r="C26" i="2"/>
  <c r="C24" i="2"/>
  <c r="C22" i="2"/>
  <c r="C20" i="2"/>
  <c r="C18" i="2"/>
  <c r="C16" i="2"/>
  <c r="C14" i="2"/>
  <c r="C12" i="2"/>
  <c r="C10" i="2"/>
  <c r="D22" i="2"/>
  <c r="D42" i="2"/>
  <c r="H42" i="2"/>
  <c r="D36" i="2"/>
  <c r="L36" i="2"/>
  <c r="D12" i="2"/>
  <c r="D28" i="2"/>
  <c r="P28" i="2"/>
  <c r="D32" i="2"/>
  <c r="F32" i="2"/>
  <c r="D40" i="2"/>
  <c r="F40" i="2"/>
  <c r="D34" i="2"/>
  <c r="P34" i="2"/>
  <c r="D30" i="2"/>
  <c r="J30" i="2"/>
  <c r="D20" i="2"/>
  <c r="F20" i="2"/>
  <c r="D14" i="2"/>
  <c r="P14" i="2"/>
  <c r="F42" i="2"/>
  <c r="L42" i="2"/>
  <c r="N42" i="2"/>
  <c r="P42" i="2"/>
  <c r="D38" i="2"/>
  <c r="H36" i="2"/>
  <c r="P36" i="2"/>
  <c r="D26" i="2"/>
  <c r="L22" i="2"/>
  <c r="F22" i="2"/>
  <c r="J22" i="2"/>
  <c r="P22" i="2"/>
  <c r="N22" i="2"/>
  <c r="H22" i="2"/>
  <c r="D16" i="2"/>
  <c r="J42" i="2"/>
  <c r="R42" i="2"/>
  <c r="F36" i="2"/>
  <c r="J36" i="2"/>
  <c r="N36" i="2"/>
  <c r="J40" i="2"/>
  <c r="N32" i="2"/>
  <c r="F28" i="2"/>
  <c r="H12" i="2"/>
  <c r="P12" i="2"/>
  <c r="R22" i="2"/>
  <c r="D10" i="2"/>
  <c r="P10" i="2"/>
  <c r="L28" i="2"/>
  <c r="J12" i="2"/>
  <c r="H28" i="2"/>
  <c r="F12" i="2"/>
  <c r="H32" i="2"/>
  <c r="P32" i="2"/>
  <c r="J32" i="2"/>
  <c r="L32" i="2"/>
  <c r="J20" i="2"/>
  <c r="L12" i="2"/>
  <c r="N12" i="2"/>
  <c r="D24" i="2"/>
  <c r="H24" i="2"/>
  <c r="N28" i="2"/>
  <c r="J28" i="2"/>
  <c r="H40" i="2"/>
  <c r="N40" i="2"/>
  <c r="L40" i="2"/>
  <c r="P40" i="2"/>
  <c r="J34" i="2"/>
  <c r="H34" i="2"/>
  <c r="F34" i="2"/>
  <c r="N34" i="2"/>
  <c r="L34" i="2"/>
  <c r="H30" i="2"/>
  <c r="F30" i="2"/>
  <c r="L30" i="2"/>
  <c r="P30" i="2"/>
  <c r="N30" i="2"/>
  <c r="L20" i="2"/>
  <c r="H20" i="2"/>
  <c r="P20" i="2"/>
  <c r="N20" i="2"/>
  <c r="L14" i="2"/>
  <c r="J14" i="2"/>
  <c r="N14" i="2"/>
  <c r="F14" i="2"/>
  <c r="H14" i="2"/>
  <c r="J38" i="2"/>
  <c r="F38" i="2"/>
  <c r="H38" i="2"/>
  <c r="N38" i="2"/>
  <c r="L38" i="2"/>
  <c r="P38" i="2"/>
  <c r="L26" i="2"/>
  <c r="H26" i="2"/>
  <c r="P26" i="2"/>
  <c r="N26" i="2"/>
  <c r="F26" i="2"/>
  <c r="J26" i="2"/>
  <c r="D18" i="2"/>
  <c r="P18" i="2"/>
  <c r="J16" i="2"/>
  <c r="F16" i="2"/>
  <c r="L16" i="2"/>
  <c r="P16" i="2"/>
  <c r="H16" i="2"/>
  <c r="N16" i="2"/>
  <c r="R36" i="2"/>
  <c r="N10" i="2"/>
  <c r="F10" i="2"/>
  <c r="J10" i="2"/>
  <c r="H10" i="2"/>
  <c r="L10" i="2"/>
  <c r="R40" i="2"/>
  <c r="R38" i="2"/>
  <c r="R34" i="2"/>
  <c r="R32" i="2"/>
  <c r="R30" i="2"/>
  <c r="R28" i="2"/>
  <c r="R26" i="2"/>
  <c r="R20" i="2"/>
  <c r="R16" i="2"/>
  <c r="R14" i="2"/>
  <c r="R12" i="2"/>
  <c r="H18" i="2"/>
  <c r="P24" i="2"/>
  <c r="P45" i="2"/>
  <c r="L24" i="2"/>
  <c r="F24" i="2"/>
  <c r="J24" i="2"/>
  <c r="N24" i="2"/>
  <c r="N18" i="2"/>
  <c r="D45" i="2"/>
  <c r="J18" i="2"/>
  <c r="L18" i="2"/>
  <c r="F18" i="2"/>
  <c r="H196" i="1"/>
  <c r="H197" i="1"/>
  <c r="J122" i="1"/>
  <c r="J12" i="1"/>
  <c r="J139" i="1"/>
  <c r="J140" i="1"/>
  <c r="R10" i="2"/>
  <c r="H45" i="2"/>
  <c r="H46" i="2"/>
  <c r="P46" i="2"/>
  <c r="R24" i="2"/>
  <c r="R18" i="2"/>
  <c r="J13" i="1"/>
  <c r="J15" i="1"/>
  <c r="L45" i="2"/>
  <c r="L46" i="2"/>
  <c r="J153" i="1"/>
  <c r="J184" i="1"/>
  <c r="J150" i="1"/>
  <c r="J176" i="1"/>
  <c r="J157" i="1"/>
  <c r="J80" i="1"/>
  <c r="J48" i="1"/>
  <c r="J78" i="1"/>
  <c r="J23" i="1"/>
  <c r="J173" i="1"/>
  <c r="J75" i="1"/>
  <c r="J135" i="1"/>
  <c r="J47" i="1"/>
  <c r="J11" i="1"/>
  <c r="J102" i="1"/>
  <c r="J22" i="1"/>
  <c r="J167" i="1"/>
  <c r="J83" i="1"/>
  <c r="J42" i="1"/>
  <c r="J108" i="1"/>
  <c r="J181" i="1"/>
  <c r="J154" i="1"/>
  <c r="J107" i="1"/>
  <c r="J60" i="1"/>
  <c r="J28" i="1"/>
  <c r="J30" i="1"/>
  <c r="J35" i="1"/>
  <c r="J65" i="1"/>
  <c r="J162" i="1"/>
  <c r="J115" i="1"/>
  <c r="J159" i="1"/>
  <c r="J148" i="1"/>
  <c r="J104" i="1"/>
  <c r="J111" i="1"/>
  <c r="J170" i="1"/>
  <c r="J7" i="1"/>
  <c r="J90" i="1"/>
  <c r="J161" i="1"/>
  <c r="J168" i="1"/>
  <c r="J43" i="1"/>
  <c r="J59" i="1"/>
  <c r="J9" i="1"/>
  <c r="J175" i="1"/>
  <c r="J103" i="1"/>
  <c r="J144" i="1"/>
  <c r="J66" i="1"/>
  <c r="J93" i="1"/>
  <c r="J64" i="1"/>
  <c r="J152" i="1"/>
  <c r="J164" i="1"/>
  <c r="J106" i="1"/>
  <c r="J190" i="1"/>
  <c r="J101" i="1"/>
  <c r="J62" i="1"/>
  <c r="J145" i="1"/>
  <c r="J16" i="1"/>
  <c r="J95" i="1"/>
  <c r="J92" i="1"/>
  <c r="J98" i="1"/>
  <c r="J74" i="1"/>
  <c r="J86" i="1"/>
  <c r="J119" i="1"/>
  <c r="J194" i="1"/>
  <c r="J17" i="1"/>
  <c r="J94" i="1"/>
  <c r="J109" i="1"/>
  <c r="J70" i="1"/>
  <c r="J121" i="1"/>
  <c r="J166" i="1"/>
  <c r="J18" i="1"/>
  <c r="J26" i="1"/>
  <c r="J21" i="1"/>
  <c r="J33" i="1"/>
  <c r="N45" i="2"/>
  <c r="N46" i="2"/>
  <c r="J45" i="2"/>
  <c r="J46" i="2"/>
  <c r="J193" i="1"/>
  <c r="J110" i="1"/>
  <c r="J147" i="1"/>
  <c r="J54" i="1"/>
  <c r="J155" i="1"/>
  <c r="J114" i="1"/>
  <c r="J69" i="1"/>
  <c r="J136" i="1"/>
  <c r="J76" i="1"/>
  <c r="J100" i="1"/>
  <c r="J133" i="1"/>
  <c r="J39" i="1"/>
  <c r="J8" i="1"/>
  <c r="J134" i="1"/>
  <c r="J123" i="1"/>
  <c r="J81" i="1"/>
  <c r="J137" i="1"/>
  <c r="J73" i="1"/>
  <c r="J51" i="1"/>
  <c r="J188" i="1"/>
  <c r="J20" i="1"/>
  <c r="J50" i="1"/>
  <c r="J187" i="1"/>
  <c r="J61" i="1"/>
  <c r="J44" i="1"/>
  <c r="J179" i="1"/>
  <c r="J171" i="1"/>
  <c r="J117" i="1"/>
  <c r="J158" i="1"/>
  <c r="J84" i="1"/>
  <c r="J151" i="1"/>
  <c r="J149" i="1"/>
  <c r="J77" i="1"/>
  <c r="J82" i="1"/>
  <c r="J141" i="1"/>
  <c r="J58" i="1"/>
  <c r="J89" i="1"/>
  <c r="J57" i="1"/>
  <c r="J172" i="1"/>
  <c r="J178" i="1"/>
  <c r="J180" i="1"/>
  <c r="J112" i="1"/>
  <c r="J38" i="1"/>
  <c r="J182" i="1"/>
  <c r="J105" i="1"/>
  <c r="J10" i="1"/>
  <c r="J174" i="1"/>
  <c r="J91" i="1"/>
  <c r="J185" i="1"/>
  <c r="J32" i="1"/>
  <c r="J46" i="1"/>
  <c r="J6" i="1"/>
  <c r="J53" i="1"/>
  <c r="J128" i="1"/>
  <c r="J27" i="1"/>
  <c r="J96" i="1"/>
  <c r="J5" i="1"/>
  <c r="J88" i="1"/>
  <c r="J79" i="1"/>
  <c r="J129" i="1"/>
  <c r="J63" i="1"/>
  <c r="J41" i="1"/>
  <c r="J116" i="1"/>
  <c r="J40" i="1"/>
  <c r="J130" i="1"/>
  <c r="J118" i="1"/>
  <c r="J126" i="1"/>
  <c r="J163" i="1"/>
  <c r="J138" i="1"/>
  <c r="J67" i="1"/>
  <c r="J68" i="1"/>
  <c r="J127" i="1"/>
  <c r="J56" i="1"/>
  <c r="J29" i="1"/>
  <c r="J113" i="1"/>
  <c r="J36" i="1"/>
  <c r="J34" i="1"/>
  <c r="J37" i="1"/>
  <c r="J191" i="1"/>
  <c r="J183" i="1"/>
  <c r="J177" i="1"/>
  <c r="J97" i="1"/>
  <c r="J189" i="1"/>
  <c r="J160" i="1"/>
  <c r="J87" i="1"/>
  <c r="J120" i="1"/>
  <c r="J156" i="1"/>
  <c r="J71" i="1"/>
  <c r="J131" i="1"/>
  <c r="J125" i="1"/>
  <c r="J55" i="1"/>
  <c r="J72" i="1"/>
  <c r="J85" i="1"/>
  <c r="J25" i="1"/>
  <c r="J143" i="1"/>
  <c r="F45" i="2"/>
  <c r="E24" i="2"/>
  <c r="E16" i="2"/>
  <c r="E40" i="2"/>
  <c r="E22" i="2"/>
  <c r="E20" i="2"/>
  <c r="E12" i="2"/>
  <c r="E14" i="2"/>
  <c r="E26" i="2"/>
  <c r="E36" i="2"/>
  <c r="E42" i="2"/>
  <c r="E32" i="2"/>
  <c r="E28" i="2"/>
  <c r="E10" i="2"/>
  <c r="E30" i="2"/>
  <c r="E18" i="2"/>
  <c r="E38" i="2"/>
  <c r="E34" i="2"/>
  <c r="E45" i="2"/>
  <c r="F47" i="2"/>
  <c r="F46" i="2"/>
  <c r="R45" i="2"/>
  <c r="F48" i="2"/>
  <c r="H47" i="2"/>
  <c r="H48" i="2"/>
  <c r="J47" i="2"/>
  <c r="J48" i="2"/>
  <c r="L47" i="2"/>
  <c r="N47" i="2"/>
  <c r="L48" i="2"/>
  <c r="P47" i="2"/>
  <c r="P48" i="2"/>
  <c r="N48" i="2"/>
</calcChain>
</file>

<file path=xl/sharedStrings.xml><?xml version="1.0" encoding="utf-8"?>
<sst xmlns="http://schemas.openxmlformats.org/spreadsheetml/2006/main" count="789" uniqueCount="465">
  <si>
    <t>Obra</t>
  </si>
  <si>
    <t>Bancos</t>
  </si>
  <si>
    <t>B.D.I.</t>
  </si>
  <si>
    <t>Encargos Sociais</t>
  </si>
  <si>
    <t>Reforma do Conselho de Arquitetura e Urbanismo V2</t>
  </si>
  <si>
    <t xml:space="preserve"> 31,48%</t>
  </si>
  <si>
    <t>Não Desonerado: 
Horista:  116,32%
Mensalista:  71,26%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</si>
  <si>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</si>
  <si>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</si>
  <si>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</si>
  <si>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</si>
  <si>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</si>
  <si>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</si>
  <si>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</si>
  <si>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</si>
  <si>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Total</t>
  </si>
  <si>
    <t xml:space="preserve"> 1 </t>
  </si>
  <si>
    <t>SERVIÇOS PRELIMINARES</t>
  </si>
  <si>
    <t xml:space="preserve"> 1.1 </t>
  </si>
  <si>
    <t>SINAPI</t>
  </si>
  <si>
    <t>Tapume com telha Metálica</t>
  </si>
  <si>
    <t>m²</t>
  </si>
  <si>
    <t xml:space="preserve"> 1.2 </t>
  </si>
  <si>
    <t>SEDOP</t>
  </si>
  <si>
    <t xml:space="preserve"> 1.3 </t>
  </si>
  <si>
    <t>Locação mensal de andaime metálico tipo fachadeiro, inclusive montagem</t>
  </si>
  <si>
    <t>M²/Mês</t>
  </si>
  <si>
    <t xml:space="preserve"> 1.4 </t>
  </si>
  <si>
    <t>Locação da obra a trena</t>
  </si>
  <si>
    <t xml:space="preserve"> 1.5 </t>
  </si>
  <si>
    <t xml:space="preserve"> 90 </t>
  </si>
  <si>
    <t>Próprio</t>
  </si>
  <si>
    <t>Mês</t>
  </si>
  <si>
    <t xml:space="preserve"> 1.6 </t>
  </si>
  <si>
    <t xml:space="preserve"> Própria 23 </t>
  </si>
  <si>
    <t>Mobilização e Desmobilização</t>
  </si>
  <si>
    <t>un</t>
  </si>
  <si>
    <t xml:space="preserve"> 2 </t>
  </si>
  <si>
    <t>DEMOLIÇÕES E RETIRADAS</t>
  </si>
  <si>
    <t xml:space="preserve"> 2.1 </t>
  </si>
  <si>
    <t>Demolição manual de concreto armado</t>
  </si>
  <si>
    <t>m³</t>
  </si>
  <si>
    <t xml:space="preserve"> 2.2 </t>
  </si>
  <si>
    <t>Demolição da estrutura em madeira da cobertura</t>
  </si>
  <si>
    <t xml:space="preserve"> 2.3 </t>
  </si>
  <si>
    <t>Retirada de entulho - manualmente (incluindo caixa coletora)</t>
  </si>
  <si>
    <t xml:space="preserve"> 3 </t>
  </si>
  <si>
    <t>MOVIMENTAÇÃO DE TERRA</t>
  </si>
  <si>
    <t xml:space="preserve"> 3.1 </t>
  </si>
  <si>
    <t>Escavação manual ate 1.50m de profundidade</t>
  </si>
  <si>
    <t xml:space="preserve"> 3.2 </t>
  </si>
  <si>
    <t>Reaterro compactado</t>
  </si>
  <si>
    <t xml:space="preserve"> 3.3 </t>
  </si>
  <si>
    <t>Aterro incluindo carga, descarga, transporte e apiloamento</t>
  </si>
  <si>
    <t xml:space="preserve"> 4 </t>
  </si>
  <si>
    <t>INFRA-ESTRUTURA</t>
  </si>
  <si>
    <t xml:space="preserve"> 4.1 </t>
  </si>
  <si>
    <t>BLOCOS E CINTAS</t>
  </si>
  <si>
    <t xml:space="preserve"> 4.1.1 </t>
  </si>
  <si>
    <t xml:space="preserve"> 040257 </t>
  </si>
  <si>
    <t>Lastro de concreto magro c/ seixo</t>
  </si>
  <si>
    <t xml:space="preserve"> 4.1.2 </t>
  </si>
  <si>
    <t xml:space="preserve"> 050036 </t>
  </si>
  <si>
    <t xml:space="preserve"> 4.1.3 </t>
  </si>
  <si>
    <t xml:space="preserve"> 050038 </t>
  </si>
  <si>
    <t>Armação p/ concreto</t>
  </si>
  <si>
    <t>KG</t>
  </si>
  <si>
    <t xml:space="preserve"> 4.1.4 </t>
  </si>
  <si>
    <t xml:space="preserve"> 050736 </t>
  </si>
  <si>
    <t xml:space="preserve"> 5 </t>
  </si>
  <si>
    <t>ESTRUTURA</t>
  </si>
  <si>
    <t xml:space="preserve"> 5.1 </t>
  </si>
  <si>
    <t>VIGAS, PILARES E LAJES</t>
  </si>
  <si>
    <t xml:space="preserve"> 5.1.1 </t>
  </si>
  <si>
    <t xml:space="preserve"> 100766 </t>
  </si>
  <si>
    <t xml:space="preserve"> 5.1.2 </t>
  </si>
  <si>
    <t xml:space="preserve"> 5.1.3 </t>
  </si>
  <si>
    <t xml:space="preserve"> 5.1.4 </t>
  </si>
  <si>
    <t xml:space="preserve"> 5.1.5 </t>
  </si>
  <si>
    <t xml:space="preserve"> 5.2 </t>
  </si>
  <si>
    <t>ESTRUTURA DO ELEVADOR</t>
  </si>
  <si>
    <t xml:space="preserve"> 5.2.1 </t>
  </si>
  <si>
    <t xml:space="preserve"> 5.2.2 </t>
  </si>
  <si>
    <t xml:space="preserve"> 5.2.3 </t>
  </si>
  <si>
    <t xml:space="preserve"> 5.2.4 </t>
  </si>
  <si>
    <t xml:space="preserve"> 5.2.5 </t>
  </si>
  <si>
    <t xml:space="preserve"> 6 </t>
  </si>
  <si>
    <t>COBERTURA</t>
  </si>
  <si>
    <t xml:space="preserve"> 6.1 </t>
  </si>
  <si>
    <t xml:space="preserve"> 6.2 </t>
  </si>
  <si>
    <t xml:space="preserve"> 7 </t>
  </si>
  <si>
    <t>PAREDES</t>
  </si>
  <si>
    <t xml:space="preserve"> 7.1 </t>
  </si>
  <si>
    <t>Alvenaria tijolo de barro a cutelo</t>
  </si>
  <si>
    <t xml:space="preserve"> 8 </t>
  </si>
  <si>
    <t>INSTALAÇÕES</t>
  </si>
  <si>
    <t xml:space="preserve"> 8.1 </t>
  </si>
  <si>
    <t>HIDRO-SANITÁRIO</t>
  </si>
  <si>
    <t xml:space="preserve"> 8.1.1 </t>
  </si>
  <si>
    <t>Água Fria</t>
  </si>
  <si>
    <t xml:space="preserve"> 8.1.1.1 </t>
  </si>
  <si>
    <t>Tubo em PVC - JS - 20mm (c/ rasgo na alvenaria)-LH</t>
  </si>
  <si>
    <t>M</t>
  </si>
  <si>
    <t xml:space="preserve"> 8.1.1.2 </t>
  </si>
  <si>
    <t xml:space="preserve"> 180107 </t>
  </si>
  <si>
    <t>Tubo em PVC - JS - 25mm (c/ rasgo na alvenaria)-LH</t>
  </si>
  <si>
    <t xml:space="preserve"> 8.1.1.3 </t>
  </si>
  <si>
    <t>Tê em PVC - JS - 25mm-LH</t>
  </si>
  <si>
    <t>UN</t>
  </si>
  <si>
    <t xml:space="preserve"> 8.1.1.4 </t>
  </si>
  <si>
    <t>Joelho/Cotovelo 90º PVC - JS - 25mm-LH</t>
  </si>
  <si>
    <t xml:space="preserve"> 8.1.1.5 </t>
  </si>
  <si>
    <t>Adaptador curto PVC SR - 25mm x 3/4" (LH)</t>
  </si>
  <si>
    <t xml:space="preserve"> 8.1.1.6 </t>
  </si>
  <si>
    <t>Joelho/Cotovelo 90º PVC SRM - 25mm X 1/2" (LH)</t>
  </si>
  <si>
    <t xml:space="preserve"> 8.1.1.7 </t>
  </si>
  <si>
    <t>Registro de gaveta s/ canopla - 3/4"</t>
  </si>
  <si>
    <t xml:space="preserve"> 8.1.1.8 </t>
  </si>
  <si>
    <t xml:space="preserve"> 8.1.1.9 </t>
  </si>
  <si>
    <t>Tê em PVC - SRM - 25mm x 1/2" (LH)</t>
  </si>
  <si>
    <t xml:space="preserve"> 8.1.1.10 </t>
  </si>
  <si>
    <t>Bucha de redução JS 25x20mm (LH)</t>
  </si>
  <si>
    <t xml:space="preserve"> 8.1.1.11 </t>
  </si>
  <si>
    <t>Te de redução 90° JS - 25mm x 20mm (LH)</t>
  </si>
  <si>
    <t xml:space="preserve"> 8.1.1.12 </t>
  </si>
  <si>
    <t>Joelho/Cotovelo 90º PVC SRM - 20mm X 1/2" (LH)</t>
  </si>
  <si>
    <t xml:space="preserve"> 8.1.1.13 </t>
  </si>
  <si>
    <t>Tê em PVC - SRM - 20mm x 1/2" (LH)</t>
  </si>
  <si>
    <t xml:space="preserve"> 8.1.1.14 </t>
  </si>
  <si>
    <t>Tê em PVC - JS - 20mm-LH</t>
  </si>
  <si>
    <t xml:space="preserve"> 8.1.1.15 </t>
  </si>
  <si>
    <t xml:space="preserve"> 8.1.1.16 </t>
  </si>
  <si>
    <t>Reservatório em polietileno de 1.000 L</t>
  </si>
  <si>
    <t xml:space="preserve"> 8.1.2 </t>
  </si>
  <si>
    <t>Esgoto</t>
  </si>
  <si>
    <t xml:space="preserve"> 8.1.2.1 </t>
  </si>
  <si>
    <t>Tubo em PVC - 150mm (LS)</t>
  </si>
  <si>
    <t xml:space="preserve"> 8.1.2.2 </t>
  </si>
  <si>
    <t>Tubo em PVC - 100mm (LS)</t>
  </si>
  <si>
    <t xml:space="preserve"> 8.1.2.3 </t>
  </si>
  <si>
    <t>Tubo em PVC - 75mm (LS)</t>
  </si>
  <si>
    <t xml:space="preserve"> 8.1.2.4 </t>
  </si>
  <si>
    <t xml:space="preserve"> 180104 </t>
  </si>
  <si>
    <t>Tubo em PVC - 50mm (LS)</t>
  </si>
  <si>
    <t xml:space="preserve"> 8.1.2.5 </t>
  </si>
  <si>
    <t xml:space="preserve"> 180105 </t>
  </si>
  <si>
    <t>Tubo em PVC - 40mm (LS)</t>
  </si>
  <si>
    <t xml:space="preserve"> 8.1.2.6 </t>
  </si>
  <si>
    <t>Joelho/Cotovelo 90º RC em PVC - JS - 100mm-LS</t>
  </si>
  <si>
    <t xml:space="preserve"> 8.1.2.7 </t>
  </si>
  <si>
    <t>Joelho/Cotovelo 90º RC em PVC - JS - 50mm-LS</t>
  </si>
  <si>
    <t xml:space="preserve"> 8.1.2.8 </t>
  </si>
  <si>
    <t>Joelho/Cotovelo 90º RC em PVC - JS - 40mm-LS</t>
  </si>
  <si>
    <t xml:space="preserve"> 8.1.2.9 </t>
  </si>
  <si>
    <t>Junção simples PVC JS - 100 x 100mm - LS</t>
  </si>
  <si>
    <t xml:space="preserve"> 8.1.2.10 </t>
  </si>
  <si>
    <t>Caixa sifonada de PVC c/ grelha - 100x100x50mm</t>
  </si>
  <si>
    <t xml:space="preserve"> 8.1.2.11 </t>
  </si>
  <si>
    <t xml:space="preserve"> 8.1.2.12 </t>
  </si>
  <si>
    <t xml:space="preserve"> 8.2 </t>
  </si>
  <si>
    <t>ELÉTRICO</t>
  </si>
  <si>
    <t xml:space="preserve"> 8.2.1 </t>
  </si>
  <si>
    <t>Eletroduto PVC Rígido de 1/2"</t>
  </si>
  <si>
    <t xml:space="preserve"> 8.2.2 </t>
  </si>
  <si>
    <t xml:space="preserve"> 170076 </t>
  </si>
  <si>
    <t>Eletroduto PVC Rígido de 3/4"</t>
  </si>
  <si>
    <t xml:space="preserve"> 8.2.3 </t>
  </si>
  <si>
    <t xml:space="preserve"> 170078 </t>
  </si>
  <si>
    <t>Eletroduto PVC Rígido de 1"</t>
  </si>
  <si>
    <t xml:space="preserve"> 8.2.4 </t>
  </si>
  <si>
    <t>Luva p/ eletr. PVC de 1/2" (IE)</t>
  </si>
  <si>
    <t xml:space="preserve"> 8.2.5 </t>
  </si>
  <si>
    <t>Caixa plástica octogonal</t>
  </si>
  <si>
    <t xml:space="preserve"> 8.2.6 </t>
  </si>
  <si>
    <t>Caixa plástica 4"x2"</t>
  </si>
  <si>
    <t xml:space="preserve"> 8.2.7 </t>
  </si>
  <si>
    <t>Disjuntor 1P - 6 a 32A - PADRÃO DIN</t>
  </si>
  <si>
    <t xml:space="preserve"> 8.2.8 </t>
  </si>
  <si>
    <t xml:space="preserve"> 170362 </t>
  </si>
  <si>
    <t>Disjuntor 2P - 6 a 32A - PADRÃO DIN</t>
  </si>
  <si>
    <t xml:space="preserve"> 8.2.9 </t>
  </si>
  <si>
    <t xml:space="preserve"> 170900 </t>
  </si>
  <si>
    <t>Disjuntor 3P - 125A a 225A - PADRÃO DIN</t>
  </si>
  <si>
    <t xml:space="preserve"> 8.2.10 </t>
  </si>
  <si>
    <t>PT</t>
  </si>
  <si>
    <t xml:space="preserve"> 8.3 </t>
  </si>
  <si>
    <t>CLIMATIZAÇÃO</t>
  </si>
  <si>
    <t xml:space="preserve"> 8.3.1 </t>
  </si>
  <si>
    <t xml:space="preserve"> 8.3.2 </t>
  </si>
  <si>
    <t xml:space="preserve"> 9 </t>
  </si>
  <si>
    <t>ESQUADRIAS</t>
  </si>
  <si>
    <t xml:space="preserve"> 9.1 </t>
  </si>
  <si>
    <t xml:space="preserve"> 4345 </t>
  </si>
  <si>
    <t>ORSE</t>
  </si>
  <si>
    <t>DIVISÓRIA CHÃO/TETO - 3,35 x 2,50, COM ISOLAMENTO ACÚSTICO, FAB. MOVA, REF. LINHA 86 C, COM PORTA - 0,80 x 2,10 m, ABERTURA 90º</t>
  </si>
  <si>
    <t xml:space="preserve"> 9.2 </t>
  </si>
  <si>
    <t xml:space="preserve"> 9.3 </t>
  </si>
  <si>
    <t xml:space="preserve"> 9.4 </t>
  </si>
  <si>
    <t xml:space="preserve"> 9.5 </t>
  </si>
  <si>
    <t xml:space="preserve"> 9.6 </t>
  </si>
  <si>
    <t xml:space="preserve"> 9.7 </t>
  </si>
  <si>
    <t xml:space="preserve"> 9.8 </t>
  </si>
  <si>
    <t xml:space="preserve"> 9.9 </t>
  </si>
  <si>
    <t xml:space="preserve"> 9.10 </t>
  </si>
  <si>
    <t xml:space="preserve"> 9.11 </t>
  </si>
  <si>
    <t xml:space="preserve"> 9.12 </t>
  </si>
  <si>
    <t xml:space="preserve"> 9.13 </t>
  </si>
  <si>
    <t xml:space="preserve"> 9.14 </t>
  </si>
  <si>
    <t xml:space="preserve"> 9.15 </t>
  </si>
  <si>
    <t xml:space="preserve"> 9.16 </t>
  </si>
  <si>
    <t xml:space="preserve"> 9.17 </t>
  </si>
  <si>
    <t xml:space="preserve"> 9.18 </t>
  </si>
  <si>
    <t xml:space="preserve"> 9.19 </t>
  </si>
  <si>
    <t xml:space="preserve"> 9.20 </t>
  </si>
  <si>
    <t xml:space="preserve"> 9.21 </t>
  </si>
  <si>
    <t xml:space="preserve"> 9.22 </t>
  </si>
  <si>
    <t>DIVISÓRIA ARTICULADA - 5,90 x 2,45 m, 05 FOLHAS DE CORRER, FAB. SPR, LINHA PRATA 90mm</t>
  </si>
  <si>
    <t xml:space="preserve"> 10 </t>
  </si>
  <si>
    <t>REVESTIMENTOS</t>
  </si>
  <si>
    <t xml:space="preserve"> 10.1 </t>
  </si>
  <si>
    <t>Chapisco de cimento e areia no traço 1:3</t>
  </si>
  <si>
    <t xml:space="preserve"> 10.2 </t>
  </si>
  <si>
    <t>Reboco com argamassa 1:6:Adit. Plast.</t>
  </si>
  <si>
    <t xml:space="preserve"> 10.3 </t>
  </si>
  <si>
    <t>Emboço com argamassa 1:6:Adit. Plast.</t>
  </si>
  <si>
    <t xml:space="preserve"> 10.4 </t>
  </si>
  <si>
    <t xml:space="preserve"> 80 </t>
  </si>
  <si>
    <t xml:space="preserve"> 10.5 </t>
  </si>
  <si>
    <t xml:space="preserve"> 81 </t>
  </si>
  <si>
    <t>METRO WHITE, 10x20cm - FAB. ELIANE</t>
  </si>
  <si>
    <t xml:space="preserve"> 10.6 </t>
  </si>
  <si>
    <t xml:space="preserve"> 37 </t>
  </si>
  <si>
    <t>Tábua 6 1/2"x7/8" sucupira - contra-fiada conforme paginação</t>
  </si>
  <si>
    <t xml:space="preserve"> 11 </t>
  </si>
  <si>
    <t xml:space="preserve"> 11.1 </t>
  </si>
  <si>
    <t xml:space="preserve"> 83 </t>
  </si>
  <si>
    <t>MATERIA PETROLEO NA 80 x 80 cm - FAB. ELIANE</t>
  </si>
  <si>
    <t xml:space="preserve"> 11.2 </t>
  </si>
  <si>
    <t xml:space="preserve"> 11.3 </t>
  </si>
  <si>
    <t xml:space="preserve"> 88 </t>
  </si>
  <si>
    <t xml:space="preserve"> 11.4 </t>
  </si>
  <si>
    <t xml:space="preserve"> 11.5 </t>
  </si>
  <si>
    <t xml:space="preserve"> 87 </t>
  </si>
  <si>
    <t xml:space="preserve"> 11.6 </t>
  </si>
  <si>
    <t xml:space="preserve"> 12 </t>
  </si>
  <si>
    <t>PINTURA</t>
  </si>
  <si>
    <t xml:space="preserve"> 12.1 </t>
  </si>
  <si>
    <t>Acrílica acetinada c/ massa e selador - interna e externa</t>
  </si>
  <si>
    <t xml:space="preserve"> 12.2 </t>
  </si>
  <si>
    <t xml:space="preserve"> 13 </t>
  </si>
  <si>
    <t>APARELHOS, LOUÇAS, METAIS E ACESSÓRIOS SANITÁRIOS</t>
  </si>
  <si>
    <t xml:space="preserve"> 13.1 </t>
  </si>
  <si>
    <t xml:space="preserve"> 13.2 </t>
  </si>
  <si>
    <t xml:space="preserve"> 54 </t>
  </si>
  <si>
    <t xml:space="preserve"> 13.3 </t>
  </si>
  <si>
    <t xml:space="preserve"> 55 </t>
  </si>
  <si>
    <t>Bancada em granito Via láctea, com testeira de 25 cm, para cuba de apoio. 0,45X1</t>
  </si>
  <si>
    <t xml:space="preserve"> 13.4 </t>
  </si>
  <si>
    <t xml:space="preserve"> 56 </t>
  </si>
  <si>
    <t xml:space="preserve"> 13.5 </t>
  </si>
  <si>
    <t xml:space="preserve"> 57 </t>
  </si>
  <si>
    <t>Bacia convencional conforto sem abertura frontal, Cor branco, Linha Vogue Conforto, Ref. P.510.17</t>
  </si>
  <si>
    <t xml:space="preserve"> 13.6 </t>
  </si>
  <si>
    <t xml:space="preserve"> 58 </t>
  </si>
  <si>
    <t xml:space="preserve"> 13.7 </t>
  </si>
  <si>
    <t xml:space="preserve"> 59 </t>
  </si>
  <si>
    <t xml:space="preserve"> 13.8 </t>
  </si>
  <si>
    <t xml:space="preserve"> 60 </t>
  </si>
  <si>
    <t xml:space="preserve"> 13.9 </t>
  </si>
  <si>
    <t xml:space="preserve"> 61 </t>
  </si>
  <si>
    <t xml:space="preserve"> 13.10 </t>
  </si>
  <si>
    <t xml:space="preserve"> 89 </t>
  </si>
  <si>
    <t xml:space="preserve"> 13.11 </t>
  </si>
  <si>
    <t xml:space="preserve"> 63 </t>
  </si>
  <si>
    <t xml:space="preserve"> 13.12 </t>
  </si>
  <si>
    <t xml:space="preserve"> 64 </t>
  </si>
  <si>
    <t xml:space="preserve"> 13.13 </t>
  </si>
  <si>
    <t xml:space="preserve"> 65 </t>
  </si>
  <si>
    <t xml:space="preserve"> 13.14 </t>
  </si>
  <si>
    <t xml:space="preserve"> 66 </t>
  </si>
  <si>
    <t xml:space="preserve"> 13.15 </t>
  </si>
  <si>
    <t xml:space="preserve"> 67 </t>
  </si>
  <si>
    <t xml:space="preserve"> 13.16 </t>
  </si>
  <si>
    <t xml:space="preserve"> 68 </t>
  </si>
  <si>
    <t xml:space="preserve"> 13.17 </t>
  </si>
  <si>
    <t>Barra em aço inox (PCD)</t>
  </si>
  <si>
    <t xml:space="preserve"> 14 </t>
  </si>
  <si>
    <t>EQUIPAMENTOS DE AR-CONDICIONADO</t>
  </si>
  <si>
    <t xml:space="preserve"> 14.1 </t>
  </si>
  <si>
    <t>Aparelho Air-Split - 12.000 BTU's - Inverter</t>
  </si>
  <si>
    <t xml:space="preserve"> 14.2 </t>
  </si>
  <si>
    <t>Aparelho Air-Split - 24.000 BTU's - Inverter</t>
  </si>
  <si>
    <t xml:space="preserve"> 15 </t>
  </si>
  <si>
    <t>EQUIPAMENTOS ELÉTRICOS</t>
  </si>
  <si>
    <t xml:space="preserve"> 15.1 </t>
  </si>
  <si>
    <t xml:space="preserve"> 15.2 </t>
  </si>
  <si>
    <t xml:space="preserve"> 15.3 </t>
  </si>
  <si>
    <t xml:space="preserve"> 15.4 </t>
  </si>
  <si>
    <t xml:space="preserve"> 15.5 </t>
  </si>
  <si>
    <t>Interruptor 3 teclas paralelo (s/fiação)</t>
  </si>
  <si>
    <t xml:space="preserve"> 15.6 </t>
  </si>
  <si>
    <t xml:space="preserve"> 41 </t>
  </si>
  <si>
    <t>Luminária calha c/ 1lampada 18w</t>
  </si>
  <si>
    <t xml:space="preserve"> 15.7 </t>
  </si>
  <si>
    <t xml:space="preserve"> 42 </t>
  </si>
  <si>
    <t xml:space="preserve"> 15.8 </t>
  </si>
  <si>
    <t xml:space="preserve"> 43 </t>
  </si>
  <si>
    <t>Fita de LED 12W-2700K 5m</t>
  </si>
  <si>
    <t xml:space="preserve"> 15.9 </t>
  </si>
  <si>
    <t xml:space="preserve"> 44 </t>
  </si>
  <si>
    <t>Trilho Eletrificado Stella SD1020PTO 2 Metros Preto. c/ 5 spots 14w</t>
  </si>
  <si>
    <t xml:space="preserve"> 15.10 </t>
  </si>
  <si>
    <t xml:space="preserve"> 45 </t>
  </si>
  <si>
    <t xml:space="preserve"> 15.11 </t>
  </si>
  <si>
    <t xml:space="preserve"> 46 </t>
  </si>
  <si>
    <t xml:space="preserve"> 15.12 </t>
  </si>
  <si>
    <t xml:space="preserve"> 47 </t>
  </si>
  <si>
    <t xml:space="preserve"> 15.13 </t>
  </si>
  <si>
    <t xml:space="preserve"> 15.14 </t>
  </si>
  <si>
    <t>Patch panel 24 portas cat 6e</t>
  </si>
  <si>
    <t xml:space="preserve"> 15.15 </t>
  </si>
  <si>
    <t>Rack de 19" 05 U/A</t>
  </si>
  <si>
    <t xml:space="preserve"> 16 </t>
  </si>
  <si>
    <t>DIVERSOS</t>
  </si>
  <si>
    <t xml:space="preserve"> 16.1 </t>
  </si>
  <si>
    <t>Granito verde Ubatuba (Para Bancada)</t>
  </si>
  <si>
    <t xml:space="preserve"> 16.2 </t>
  </si>
  <si>
    <t>Portão de ferro em metalom (incl. pintura anti corrosiva)</t>
  </si>
  <si>
    <t xml:space="preserve"> 16.3 </t>
  </si>
  <si>
    <t xml:space="preserve"> 69 </t>
  </si>
  <si>
    <t xml:space="preserve"> 16.4 </t>
  </si>
  <si>
    <t xml:space="preserve"> 115 </t>
  </si>
  <si>
    <t>Plataforma elevatória Vertical Modelo Sofity, port. neces. especiais, 02 paradas, dim. cabina 900x1400x1300mm, p/ 01 cadeirante e 01 acompanhante em chapa de ferro pintado, c/ 01 entrada, vel. 06m/min, percurso 3,0m, da RD Mont Elevadores ou similar</t>
  </si>
  <si>
    <t xml:space="preserve"> 17 </t>
  </si>
  <si>
    <t>LIMPEZA GERAL</t>
  </si>
  <si>
    <t xml:space="preserve"> 17.1 </t>
  </si>
  <si>
    <t xml:space="preserve"> 270220 </t>
  </si>
  <si>
    <t>Limpeza geral e entrega da obra</t>
  </si>
  <si>
    <t>Total sem BDI</t>
  </si>
  <si>
    <t>Total do BDI</t>
  </si>
  <si>
    <t>Total Geral</t>
  </si>
  <si>
    <t>CRONOGRAMA FÍSICO-FINANCEIRO</t>
  </si>
  <si>
    <t>ITEM</t>
  </si>
  <si>
    <t xml:space="preserve">SERVIÇOS </t>
  </si>
  <si>
    <t>VALOR</t>
  </si>
  <si>
    <t>%</t>
  </si>
  <si>
    <t>TOTAL</t>
  </si>
  <si>
    <t>R$</t>
  </si>
  <si>
    <t>1</t>
  </si>
  <si>
    <t>2</t>
  </si>
  <si>
    <t>3</t>
  </si>
  <si>
    <t>4</t>
  </si>
  <si>
    <t>5</t>
  </si>
  <si>
    <t>6</t>
  </si>
  <si>
    <t>7</t>
  </si>
  <si>
    <t>Obra: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</si>
  <si>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</si>
  <si>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</si>
  <si>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</si>
  <si>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</si>
  <si>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</si>
  <si>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</si>
  <si>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</si>
  <si>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</si>
  <si>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</si>
  <si>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</si>
  <si>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30 DIAS</t>
  </si>
  <si>
    <t>60 DIAS</t>
  </si>
  <si>
    <t>90 DIAS</t>
  </si>
  <si>
    <t>120 DIAS</t>
  </si>
  <si>
    <t>150 DIAS</t>
  </si>
  <si>
    <t>180 DIAS</t>
  </si>
  <si>
    <t xml:space="preserve"> 1.7</t>
  </si>
  <si>
    <t xml:space="preserve"> (%)</t>
  </si>
  <si>
    <t xml:space="preserve">TOTAL </t>
  </si>
  <si>
    <t>Valor Unit c/ BDI</t>
  </si>
  <si>
    <t>Placa de obra em lona com plotagem de gráfica</t>
  </si>
  <si>
    <t>ACUMULADO</t>
  </si>
  <si>
    <t>% ACUMULADO</t>
  </si>
  <si>
    <t>Reforma do Conselho de Arquitetura e Urbanismo</t>
  </si>
  <si>
    <t xml:space="preserve"> Própria 24 </t>
  </si>
  <si>
    <t>SINAPI / SEDOP</t>
  </si>
  <si>
    <t>91338
102166
251321</t>
  </si>
  <si>
    <t>91338
102161</t>
  </si>
  <si>
    <t>Vigia Noturno / finais de semana e feriados</t>
  </si>
  <si>
    <t xml:space="preserve">Forma de madeira </t>
  </si>
  <si>
    <t>KIT DE PORTA DE MADEIRA PARA PINTURA, SEMI-OCA (LEVE OU MÉDIA), PADRÃO POPULAR, 90X210CM, ESPESSURA DE 3,5CM, ITENS INCLUSOS: DOBRADIÇAS, MONTAGEM E INSTALAÇÃO DO BATENTE, FECHADURA COM EXECUÇÃO DO FURO - FORNECIMENTO E INSTALAÇÃO.</t>
  </si>
  <si>
    <t xml:space="preserve">BATENTE PARA PORTA DE MADEIRA, PADRÃO POPULAR - FORNECIMENTO E MONTAGEM. </t>
  </si>
  <si>
    <t xml:space="preserve">PUXADOR PARA PCD, FIXADO NA PORTA - FORNECIMENTO E INSTALAÇÃO. </t>
  </si>
  <si>
    <t xml:space="preserve"> 11.7</t>
  </si>
  <si>
    <t>PISOS E FORRO</t>
  </si>
  <si>
    <t>Forro em gesso acartonado estruturado, inclusive junta de dilatação periférica em todos os ambientes</t>
  </si>
  <si>
    <t xml:space="preserve"> 11.8</t>
  </si>
  <si>
    <t>Concreto  FCK=30 MPA, inclusive lançamento e adensamento</t>
  </si>
  <si>
    <t>Laje pré-moldada treliçada (Incl. capeamento)</t>
  </si>
  <si>
    <t>Estrutura em mad. lei para telha termo acústica - peça aparelhada</t>
  </si>
  <si>
    <t>Cobertura -Telha termo acústica, Sanduíche Trapezoidal com aço superior branco e aço inferior tipo forro branco núcleo em PIR com espessura de 30mm</t>
  </si>
  <si>
    <t>Adaptador Soldável longo c/ flanges livres (caixa d'água)</t>
  </si>
  <si>
    <t>Registro de pressão s/ canopla - 1/2"</t>
  </si>
  <si>
    <t>Fossa séptica conc.arm.d=1,60m p=2,75m cap=40 pessoas</t>
  </si>
  <si>
    <t>Sumidouro em alvenaria com tampo em concreto - cap= 50 pessoas</t>
  </si>
  <si>
    <t>Ponto de dreno p/ Split (10m)</t>
  </si>
  <si>
    <t>Ponto de gás p/ Split até 30.000 BTU's (10m)</t>
  </si>
  <si>
    <t>Janela em Vidro , com película de proteção transparente, e Alumínio adonisado preto 1,65X2,10</t>
  </si>
  <si>
    <t>Janela em Alumínio adonisado preto, veneziana industrial 2,44X2,10</t>
  </si>
  <si>
    <t>Janela em Vidro e Alumínio adonisado preto 1,00X1,00</t>
  </si>
  <si>
    <t>Janela em Vidro e Alumínio adonisado preto 1,22X1,00</t>
  </si>
  <si>
    <t>Janela em Vidro e Alumínio adonisado preto 2,21X1,00</t>
  </si>
  <si>
    <t>Balancim em Vidro e Alumínio adonisado preto 1,00X0,50</t>
  </si>
  <si>
    <t>Balancim em Vidro e Alumínio adonisado preto 1,70X0,50</t>
  </si>
  <si>
    <t>Balancim em Vidro e Alumínio adonisado preto 2,10X0,50</t>
  </si>
  <si>
    <t>Balancim em Vidro e Alumínio adonisado preto 3,10X0,50</t>
  </si>
  <si>
    <t>Box em Blindex 10 mm incolor com moldura em alumínio adonisado preto 5cm</t>
  </si>
  <si>
    <t>Porta em MDF revestida com laminado, com caixilho, alizar e ferragens de 0,8x2,10m</t>
  </si>
  <si>
    <t>Torneira plástica de 1/2"</t>
  </si>
  <si>
    <t>Lavatório Izy , Cor branco, Linha Izy, Ref. L.100.17, Fáb.. Deca</t>
  </si>
  <si>
    <t>Cuba de apoio retangular, Cor branco, Ref. l.107.17, Fáb.. Deca</t>
  </si>
  <si>
    <t>Bacia para caixa acoplada, Cor Branco, Linha Axis, Ref. P.470.17, Fabricação Deca</t>
  </si>
  <si>
    <t>Dispenser em aço inox para sabão ou álcool em gel, Acabamento em aço inox Scotch brite, Cód. 94532032, Fáb.. Tramontina</t>
  </si>
  <si>
    <t>Dispenser para papel toalha em aço inox, Acabamento em aço inox Scotch brite, Cód. 94532031, Fáb.. Tramontina</t>
  </si>
  <si>
    <t>Torneira de parede para lavatório, Linha izy Plus, Ref. 1178.c24, Fáb.. Deca</t>
  </si>
  <si>
    <t>Torneira de mesa conforto bica alta para lavatório, Linha link, Ref. 1196.C.LNK, Fáb.. Deca</t>
  </si>
  <si>
    <t>Torneira de mesa para cozinha, Acabamento cromado, Linha Fast, Ref. 1167.C59, Fáb.. Deca</t>
  </si>
  <si>
    <t>Válvula hydra duo flux ref. 2540 deca</t>
  </si>
  <si>
    <t>Sifão para lavatório, Acabamento cromado, Linha $ Sifão p/Banheiro, Ref. 1684.C.100.112, Fáb.. Deca</t>
  </si>
  <si>
    <t>Ducha higiênica com registro e derivação, Acabamento cromado, Linha Duna clássica, Ref. 1984.C64.ACT.CR, Fáb.. Deca</t>
  </si>
  <si>
    <t>Chuveiro com entrada de ar e tubo de parede, Acabamento cromado, Linha Deca Balance 12, Ref. 1954.C.CT.ARE, Fáb.. Deca</t>
  </si>
  <si>
    <t>Papeleira com rolete de plástico, Acabamento em louça, Cor Branco, Linha Acessórios de Louça, Ref. A.480.17, Fáb.. Deca</t>
  </si>
  <si>
    <t>Tomada 2P+T 20A (s/fiação)</t>
  </si>
  <si>
    <t>Interruptor 1 tecla paralelo (s/fiação)</t>
  </si>
  <si>
    <t>Interruptor 2 teclas simples (s/fiação)</t>
  </si>
  <si>
    <t>Interruptor 3 teclas simples (s/fiação)</t>
  </si>
  <si>
    <t>Luminária de embutir Square MR 11 na cor branca fáb.. Stella c/ lâmpada</t>
  </si>
  <si>
    <t>Luminária tipo spot de Sobrepor SR08-S da Abalux ou similar para lâmpada PAR 20 c/ lâmpada</t>
  </si>
  <si>
    <t>Luminária balizador de solo Spur efeito 2W Fáb.. Stella</t>
  </si>
  <si>
    <t>Luminária espeto focco 7W Fáb.. Stella</t>
  </si>
  <si>
    <t>Motor para portão telescópico</t>
  </si>
  <si>
    <t xml:space="preserve">SINAPI - 08/2022 - Pará
ORSE - 02/2022 - Sergipe
SEDOP - 09/2022 - Pará
</t>
  </si>
  <si>
    <t>Administração local da obra (Arquiteto / Engenheiro Pleno, Mestre de Obras / Encarregado Geral)</t>
  </si>
  <si>
    <t>Alessandro José Solano Reis</t>
  </si>
  <si>
    <t>Engenheiro Civil – CREA 10.976-D / PA</t>
  </si>
  <si>
    <t>Porta em Vidro 6 mm, com película de proteção transparente, e Alumínio adonisado preto 3,40X2,10</t>
  </si>
  <si>
    <t>Porta em Vidro 6 mm, com película de proteção transparente, e Alumínio adonisado preto 2,83X2,10</t>
  </si>
  <si>
    <t>Porta em Vidro 6 mm, com película de proteção transparente, e Alumínio adonisado preto 2,20X2,10</t>
  </si>
  <si>
    <t>Janela em Vidro 6 mm, com película de proteção transparente, e Alumínio adonisado preto 4,90 X2,40</t>
  </si>
  <si>
    <t>Janela em Vidro 6 mm, com película de proteção transparente, e Alumínio adonisado preto 3,02X2,40</t>
  </si>
  <si>
    <t>Janela em Vidro 6 mm, com película de proteção transparente, e Alumínio adonisado preto 2,10X2,40</t>
  </si>
  <si>
    <t>Estrutura metálica em perfil laminado ou solda de em aço estrutural, com conexões soldadas, inclusos mão de obra, transporte e içamento utilizando guindaste - fornecimento e instalação, inclusive prime anti corrosivo e sistema de pintura esmalte sintético na cor a ser definida pela fisaclização</t>
  </si>
  <si>
    <t>Piso cimentado com juntas plásticas, desempenado, polido com resina para concreto, inclusive lastro de concreto com espessura mínima de 5 cm</t>
  </si>
  <si>
    <t>Piso intertravado paver retângular, 0,10 x 0,20 m, esp. 0,06 m, na cor concreto, acabamento polido, inclusive colchão de areia com 10% de cimento</t>
  </si>
  <si>
    <t>Soleiras em Granito São Gabriel</t>
  </si>
  <si>
    <t>Piso vinílico Strata Loup, 1,80 x 0,23 m, espessura 3mm - fabricação Belaulieu ou similar</t>
  </si>
  <si>
    <t>FOLK GREY 120 x 60 cm - Fabricação Portobelo</t>
  </si>
  <si>
    <t>FOLK DESERT 120 x 60 cm - Fabricação Portobelo</t>
  </si>
  <si>
    <t>Porcelanato SIXTIES WHITE BR, 5x5cm - DECORTILES</t>
  </si>
  <si>
    <t>Licenças e taxas da obra</t>
  </si>
  <si>
    <t xml:space="preserve"> 1.8</t>
  </si>
  <si>
    <t>Pintura com tinta alquídica de acabamento (esmalte sintético brilhante) pulverizada sobre superfícies metálicas, executado em obra</t>
  </si>
  <si>
    <t xml:space="preserve"> 9.23</t>
  </si>
  <si>
    <t>Guarda-corpo de aço galvanizado de 1,10m de altura, montantes tubulares de 1.1/2” espaçados de 1,20m, travessa superior de 2”, fixado com chumbador mecânico, conforme projeto arquitetônico e seus detalhes</t>
  </si>
  <si>
    <t>m</t>
  </si>
  <si>
    <t>Ponto de logica Cat 6 - UTP (incl. eletr.,cabo, espelho e conector)</t>
  </si>
  <si>
    <t>Patch Cord Cat6 2,5 m - Certificado</t>
  </si>
  <si>
    <t>Augusto Monteiro</t>
  </si>
  <si>
    <t>Engº Civil CREA 29930-D/PA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</si>
</sst>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#,##0.00\ %"/>
    <numFmt numFmtId="165" formatCode="_(* #,##0.00_);_(* \(#,##0.00\);_(* &quot;-&quot;??_);_(@_)"/>
    <numFmt numFmtId="166" formatCode="_(* #,##0.000_);_(* \(#,##0.000\);_(* &quot;-&quot;??_);_(@_)"/>
    <numFmt numFmtId="167" formatCode="#,##0.00_ ;\-#,##0.00\ "/>
  </numFmts>
  <fonts count="35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sz val="11"/>
      <name val="Arial"/>
      <family val="1"/>
    </font>
    <font>
      <sz val="8"/>
      <color indexed="8"/>
      <name val="Times New Roman"/>
      <family val="1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1"/>
    </font>
    <font>
      <sz val="12"/>
      <color rgb="FFFF0000"/>
      <name val="Times New Roman"/>
      <family val="1"/>
    </font>
    <font>
      <sz val="11"/>
      <color rgb="FFFF0000"/>
      <name val="Arial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65" fontId="28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/>
    <xf numFmtId="0" fontId="18" fillId="0" borderId="0" xfId="3" applyFont="1" applyAlignment="1" applyProtection="1">
      <alignment horizontal="left" vertical="top"/>
      <protection locked="0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center"/>
    </xf>
    <xf numFmtId="4" fontId="17" fillId="0" borderId="0" xfId="3" applyNumberFormat="1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left" vertical="top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165" fontId="27" fillId="0" borderId="0" xfId="4" applyFont="1" applyFill="1" applyBorder="1" applyAlignment="1">
      <alignment horizontal="center" vertical="center"/>
    </xf>
    <xf numFmtId="165" fontId="28" fillId="0" borderId="0" xfId="0" applyNumberFormat="1" applyFont="1" applyAlignment="1">
      <alignment horizontal="center"/>
    </xf>
    <xf numFmtId="165" fontId="24" fillId="0" borderId="0" xfId="0" applyNumberFormat="1" applyFont="1" applyAlignment="1">
      <alignment horizontal="center"/>
    </xf>
    <xf numFmtId="0" fontId="0" fillId="0" borderId="0" xfId="0" applyBorder="1"/>
    <xf numFmtId="165" fontId="0" fillId="0" borderId="0" xfId="0" applyNumberFormat="1"/>
    <xf numFmtId="165" fontId="27" fillId="0" borderId="0" xfId="4" applyFont="1" applyFill="1" applyBorder="1"/>
    <xf numFmtId="165" fontId="28" fillId="0" borderId="0" xfId="0" applyNumberFormat="1" applyFont="1"/>
    <xf numFmtId="0" fontId="28" fillId="0" borderId="0" xfId="0" applyFont="1"/>
    <xf numFmtId="0" fontId="29" fillId="0" borderId="1" xfId="0" applyFont="1" applyBorder="1" applyAlignment="1">
      <alignment horizontal="center" vertical="center"/>
    </xf>
    <xf numFmtId="165" fontId="27" fillId="0" borderId="0" xfId="0" applyNumberFormat="1" applyFont="1" applyFill="1" applyBorder="1" applyAlignment="1">
      <alignment vertical="center"/>
    </xf>
    <xf numFmtId="165" fontId="0" fillId="0" borderId="0" xfId="0" applyNumberFormat="1" applyBorder="1"/>
    <xf numFmtId="0" fontId="0" fillId="0" borderId="0" xfId="0" applyAlignment="1">
      <alignment horizontal="center"/>
    </xf>
    <xf numFmtId="0" fontId="14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165" fontId="29" fillId="0" borderId="0" xfId="0" applyNumberFormat="1" applyFont="1" applyFill="1" applyBorder="1" applyAlignment="1">
      <alignment vertical="center"/>
    </xf>
    <xf numFmtId="165" fontId="29" fillId="0" borderId="0" xfId="4" applyFont="1" applyFill="1" applyBorder="1" applyAlignment="1">
      <alignment vertical="center"/>
    </xf>
    <xf numFmtId="0" fontId="30" fillId="0" borderId="0" xfId="0" applyFont="1" applyBorder="1"/>
    <xf numFmtId="0" fontId="30" fillId="0" borderId="0" xfId="0" applyFont="1"/>
    <xf numFmtId="0" fontId="0" fillId="0" borderId="0" xfId="0" applyBorder="1" applyAlignment="1">
      <alignment horizontal="center"/>
    </xf>
    <xf numFmtId="0" fontId="1" fillId="3" borderId="0" xfId="0" applyFont="1" applyFill="1" applyAlignment="1">
      <alignment horizontal="left" vertical="top" wrapText="1"/>
    </xf>
    <xf numFmtId="0" fontId="0" fillId="3" borderId="0" xfId="0" applyFill="1"/>
    <xf numFmtId="0" fontId="1" fillId="3" borderId="0" xfId="0" applyFont="1" applyFill="1" applyAlignment="1">
      <alignment vertical="top" wrapText="1"/>
    </xf>
    <xf numFmtId="0" fontId="14" fillId="3" borderId="0" xfId="0" applyFont="1" applyFill="1" applyAlignment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right" vertical="top" wrapText="1"/>
    </xf>
    <xf numFmtId="44" fontId="5" fillId="3" borderId="1" xfId="1" applyFont="1" applyFill="1" applyBorder="1" applyAlignment="1">
      <alignment horizontal="right" vertical="center" wrapText="1"/>
    </xf>
    <xf numFmtId="10" fontId="7" fillId="3" borderId="1" xfId="2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right" vertical="center" wrapText="1"/>
    </xf>
    <xf numFmtId="44" fontId="12" fillId="3" borderId="1" xfId="1" applyFont="1" applyFill="1" applyBorder="1" applyAlignment="1">
      <alignment horizontal="right" vertical="center" wrapText="1"/>
    </xf>
    <xf numFmtId="164" fontId="13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0" fillId="3" borderId="0" xfId="0" applyFill="1" applyBorder="1"/>
    <xf numFmtId="0" fontId="1" fillId="3" borderId="0" xfId="0" applyFont="1" applyFill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0" xfId="3" applyFont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top" wrapText="1"/>
    </xf>
    <xf numFmtId="0" fontId="23" fillId="0" borderId="0" xfId="3" applyFont="1" applyBorder="1" applyAlignment="1" applyProtection="1">
      <alignment horizontal="right" vertical="center"/>
      <protection locked="0"/>
    </xf>
    <xf numFmtId="4" fontId="19" fillId="0" borderId="0" xfId="3" applyNumberFormat="1" applyFont="1" applyBorder="1" applyAlignment="1">
      <alignment horizontal="right" vertical="center"/>
    </xf>
    <xf numFmtId="0" fontId="24" fillId="0" borderId="0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165" fontId="27" fillId="0" borderId="1" xfId="4" applyFont="1" applyBorder="1" applyAlignment="1">
      <alignment horizontal="center" vertical="center"/>
    </xf>
    <xf numFmtId="165" fontId="27" fillId="0" borderId="1" xfId="4" applyFont="1" applyBorder="1" applyAlignment="1" applyProtection="1">
      <alignment horizontal="center" vertical="center"/>
      <protection locked="0"/>
    </xf>
    <xf numFmtId="165" fontId="27" fillId="0" borderId="1" xfId="4" applyFont="1" applyFill="1" applyBorder="1" applyAlignment="1">
      <alignment horizontal="center" vertical="center"/>
    </xf>
    <xf numFmtId="165" fontId="27" fillId="0" borderId="1" xfId="4" applyFont="1" applyFill="1" applyBorder="1" applyAlignment="1" applyProtection="1">
      <alignment horizontal="center" vertical="center"/>
      <protection locked="0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166" fontId="27" fillId="0" borderId="1" xfId="4" applyNumberFormat="1" applyFont="1" applyBorder="1" applyAlignment="1">
      <alignment horizontal="center" vertical="center"/>
    </xf>
    <xf numFmtId="165" fontId="27" fillId="0" borderId="1" xfId="4" applyFont="1" applyFill="1" applyBorder="1"/>
    <xf numFmtId="0" fontId="29" fillId="0" borderId="1" xfId="0" applyFont="1" applyBorder="1" applyAlignment="1">
      <alignment vertical="center"/>
    </xf>
    <xf numFmtId="44" fontId="29" fillId="0" borderId="1" xfId="0" applyNumberFormat="1" applyFont="1" applyBorder="1" applyAlignment="1">
      <alignment vertical="center"/>
    </xf>
    <xf numFmtId="167" fontId="29" fillId="0" borderId="1" xfId="0" applyNumberFormat="1" applyFont="1" applyBorder="1" applyAlignment="1">
      <alignment vertical="center"/>
    </xf>
    <xf numFmtId="166" fontId="27" fillId="0" borderId="1" xfId="4" applyNumberFormat="1" applyFont="1" applyBorder="1" applyAlignment="1" applyProtection="1">
      <alignment horizontal="center" vertical="center"/>
      <protection locked="0"/>
    </xf>
    <xf numFmtId="44" fontId="29" fillId="0" borderId="1" xfId="1" applyFont="1" applyFill="1" applyBorder="1" applyAlignment="1" applyProtection="1">
      <alignment vertical="center"/>
      <protection locked="0"/>
    </xf>
    <xf numFmtId="166" fontId="29" fillId="0" borderId="1" xfId="4" applyNumberFormat="1" applyFont="1" applyBorder="1" applyAlignment="1" applyProtection="1">
      <alignment horizontal="center" vertical="center"/>
      <protection locked="0"/>
    </xf>
    <xf numFmtId="0" fontId="0" fillId="0" borderId="2" xfId="0" applyBorder="1"/>
    <xf numFmtId="0" fontId="9" fillId="3" borderId="1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0" borderId="2" xfId="0" applyFont="1" applyBorder="1"/>
    <xf numFmtId="0" fontId="33" fillId="0" borderId="0" xfId="0" applyFont="1"/>
    <xf numFmtId="0" fontId="5" fillId="3" borderId="1" xfId="0" applyFont="1" applyFill="1" applyBorder="1" applyAlignment="1">
      <alignment horizontal="left" vertical="center" wrapText="1"/>
    </xf>
    <xf numFmtId="44" fontId="5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top" wrapText="1"/>
    </xf>
    <xf numFmtId="0" fontId="14" fillId="3" borderId="0" xfId="0" applyFont="1" applyFill="1" applyAlignment="1">
      <alignment horizontal="left" vertical="top" wrapText="1"/>
    </xf>
    <xf numFmtId="49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44" fontId="27" fillId="0" borderId="1" xfId="4" applyNumberFormat="1" applyFont="1" applyBorder="1" applyAlignment="1">
      <alignment horizontal="center" vertical="center"/>
    </xf>
    <xf numFmtId="165" fontId="27" fillId="0" borderId="1" xfId="4" applyNumberFormat="1" applyFont="1" applyBorder="1" applyAlignment="1">
      <alignment vertical="center"/>
    </xf>
    <xf numFmtId="165" fontId="27" fillId="0" borderId="1" xfId="4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44" fontId="29" fillId="0" borderId="1" xfId="1" applyFont="1" applyFill="1" applyBorder="1" applyAlignment="1" applyProtection="1">
      <alignment vertical="center"/>
      <protection locked="0"/>
    </xf>
    <xf numFmtId="10" fontId="29" fillId="0" borderId="1" xfId="2" applyNumberFormat="1" applyFont="1" applyBorder="1" applyAlignment="1">
      <alignment horizontal="center" vertical="center"/>
    </xf>
    <xf numFmtId="165" fontId="29" fillId="0" borderId="1" xfId="4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center"/>
    </xf>
    <xf numFmtId="165" fontId="27" fillId="0" borderId="1" xfId="4" applyNumberFormat="1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25" fillId="0" borderId="1" xfId="3" applyFont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/>
    </xf>
  </cellXfs>
  <cellStyles count="5">
    <cellStyle name="Moeda" xfId="1" builtinId="4"/>
    <cellStyle name="Normal" xfId="0" builtinId="0"/>
    <cellStyle name="Normal_orcamento_camara_03" xfId="3" xr:uid="{00000000-0005-0000-0000-000002000000}"/>
    <cellStyle name="Porcentagem" xfId="2" builtinId="5"/>
    <cellStyle name="Separador de milhares 2 2" xfId="4" xr:uid="{00000000-0005-0000-0000-000004000000}"/>
  </cellStyles>
  <dxfs count="86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8"/>
  <sheetViews>
    <sheetView showOutlineSymbols="0" showWhiteSpace="0" view="pageBreakPreview" topLeftCell="A177" zoomScale="90" zoomScaleNormal="100" zoomScaleSheetLayoutView="90" workbookViewId="0">
      <selection activeCell="D205" sqref="D205:D206"/>
    </sheetView>
  </sheetViews>
  <sheetFormatPr defaultRowHeight="14.25" x14ac:dyDescent="0.2"/>
  <cols>
    <col min="1" max="1" width="7.5" style="31" bestFit="1" customWidth="1"/>
    <col min="2" max="2" width="9.25" style="61" bestFit="1" customWidth="1"/>
    <col min="3" max="3" width="8.125" style="61" customWidth="1"/>
    <col min="4" max="4" width="60" style="31" bestFit="1" customWidth="1"/>
    <col min="5" max="5" width="8.75" style="31" customWidth="1"/>
    <col min="6" max="6" width="7.25" style="31" bestFit="1" customWidth="1"/>
    <col min="7" max="7" width="13" style="31" bestFit="1" customWidth="1"/>
    <col min="8" max="9" width="15.625" style="31" customWidth="1"/>
    <col min="10" max="10" width="7.25" style="31" bestFit="1" customWidth="1"/>
    <col min="11" max="16384" width="9" style="31"/>
  </cols>
  <sheetData>
    <row r="1" spans="1:10" ht="15" x14ac:dyDescent="0.2">
      <c r="A1" s="30" t="s">
        <v>0</v>
      </c>
      <c r="B1" s="54"/>
      <c r="C1" s="54"/>
      <c r="E1" s="99" t="s">
        <v>1</v>
      </c>
      <c r="F1" s="99"/>
      <c r="H1" s="32" t="s">
        <v>2</v>
      </c>
      <c r="I1" s="99" t="s">
        <v>3</v>
      </c>
      <c r="J1" s="99"/>
    </row>
    <row r="2" spans="1:10" ht="51.75" customHeight="1" x14ac:dyDescent="0.2">
      <c r="A2" s="100" t="s">
        <v>4</v>
      </c>
      <c r="B2" s="100"/>
      <c r="C2" s="100"/>
      <c r="D2" s="100"/>
      <c r="E2" s="100" t="s">
        <v>437</v>
      </c>
      <c r="F2" s="100"/>
      <c r="G2" s="100"/>
      <c r="H2" s="33" t="s">
        <v>5</v>
      </c>
      <c r="I2" s="100" t="s">
        <v>6</v>
      </c>
      <c r="J2" s="100"/>
    </row>
    <row r="3" spans="1:10" ht="15" customHeight="1" x14ac:dyDescent="0.2">
      <c r="A3" s="98" t="s">
        <v>7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ht="30" customHeight="1" x14ac:dyDescent="0.2">
      <c r="A4" s="34" t="s">
        <v>8</v>
      </c>
      <c r="B4" s="35" t="s">
        <v>9</v>
      </c>
      <c r="C4" s="36" t="s">
        <v>10</v>
      </c>
      <c r="D4" s="34" t="s">
        <v>11</v>
      </c>
      <c r="E4" s="37" t="s">
        <v>12</v>
      </c>
      <c r="F4" s="35" t="s">
        <v>13</v>
      </c>
      <c r="G4" s="35" t="s">
        <v>14</v>
      </c>
      <c r="H4" s="38" t="s">
        <v>375</v>
      </c>
      <c r="I4" s="35" t="s">
        <v>15</v>
      </c>
      <c r="J4" s="38" t="s">
        <v>373</v>
      </c>
    </row>
    <row r="5" spans="1:10" x14ac:dyDescent="0.2">
      <c r="A5" s="39" t="s">
        <v>16</v>
      </c>
      <c r="B5" s="55"/>
      <c r="C5" s="55"/>
      <c r="D5" s="39" t="s">
        <v>17</v>
      </c>
      <c r="E5" s="39"/>
      <c r="F5" s="40"/>
      <c r="G5" s="39"/>
      <c r="H5" s="39"/>
      <c r="I5" s="41">
        <f>SUM(I6:I13)</f>
        <v>134973.62739399998</v>
      </c>
      <c r="J5" s="42">
        <f>I5/H198</f>
        <v>0.1365260286129715</v>
      </c>
    </row>
    <row r="6" spans="1:10" x14ac:dyDescent="0.2">
      <c r="A6" s="43" t="s">
        <v>18</v>
      </c>
      <c r="B6" s="56">
        <v>98459</v>
      </c>
      <c r="C6" s="57" t="s">
        <v>19</v>
      </c>
      <c r="D6" s="43" t="s">
        <v>20</v>
      </c>
      <c r="E6" s="44" t="s">
        <v>21</v>
      </c>
      <c r="F6" s="45">
        <v>67.5</v>
      </c>
      <c r="G6" s="46">
        <v>102.19</v>
      </c>
      <c r="H6" s="46">
        <f>G6*1.3148</f>
        <v>134.35941199999999</v>
      </c>
      <c r="I6" s="46">
        <f>H6*F6</f>
        <v>9069.2603099999997</v>
      </c>
      <c r="J6" s="47">
        <f t="shared" ref="J6:J13" si="0">I6/H$198</f>
        <v>9.1735705447639777E-3</v>
      </c>
    </row>
    <row r="7" spans="1:10" x14ac:dyDescent="0.2">
      <c r="A7" s="43" t="s">
        <v>22</v>
      </c>
      <c r="B7" s="56">
        <v>11340</v>
      </c>
      <c r="C7" s="57" t="s">
        <v>23</v>
      </c>
      <c r="D7" s="43" t="s">
        <v>376</v>
      </c>
      <c r="E7" s="44" t="s">
        <v>21</v>
      </c>
      <c r="F7" s="45">
        <v>16</v>
      </c>
      <c r="G7" s="46">
        <v>159.66999999999999</v>
      </c>
      <c r="H7" s="46">
        <f t="shared" ref="H7:H10" si="1">G7*1.3148</f>
        <v>209.93411599999999</v>
      </c>
      <c r="I7" s="46">
        <f t="shared" ref="I7:I10" si="2">H7*F7</f>
        <v>3358.9458559999998</v>
      </c>
      <c r="J7" s="47">
        <f t="shared" si="0"/>
        <v>3.3975788226171919E-3</v>
      </c>
    </row>
    <row r="8" spans="1:10" x14ac:dyDescent="0.2">
      <c r="A8" s="43" t="s">
        <v>24</v>
      </c>
      <c r="B8" s="56">
        <v>10786</v>
      </c>
      <c r="C8" s="57" t="s">
        <v>23</v>
      </c>
      <c r="D8" s="43" t="s">
        <v>25</v>
      </c>
      <c r="E8" s="44" t="s">
        <v>26</v>
      </c>
      <c r="F8" s="45">
        <v>780</v>
      </c>
      <c r="G8" s="46">
        <v>11.82</v>
      </c>
      <c r="H8" s="46">
        <f t="shared" si="1"/>
        <v>15.540936</v>
      </c>
      <c r="I8" s="46">
        <f t="shared" si="2"/>
        <v>12121.93008</v>
      </c>
      <c r="J8" s="47">
        <f t="shared" si="0"/>
        <v>1.2261350642341025E-2</v>
      </c>
    </row>
    <row r="9" spans="1:10" x14ac:dyDescent="0.2">
      <c r="A9" s="43" t="s">
        <v>27</v>
      </c>
      <c r="B9" s="56">
        <v>10009</v>
      </c>
      <c r="C9" s="57" t="s">
        <v>23</v>
      </c>
      <c r="D9" s="43" t="s">
        <v>28</v>
      </c>
      <c r="E9" s="44" t="s">
        <v>21</v>
      </c>
      <c r="F9" s="45">
        <v>665</v>
      </c>
      <c r="G9" s="46">
        <v>5.0999999999999996</v>
      </c>
      <c r="H9" s="46">
        <f t="shared" si="1"/>
        <v>6.7054799999999997</v>
      </c>
      <c r="I9" s="46">
        <f t="shared" si="2"/>
        <v>4459.1441999999997</v>
      </c>
      <c r="J9" s="47">
        <f t="shared" si="0"/>
        <v>4.5104311145276995E-3</v>
      </c>
    </row>
    <row r="10" spans="1:10" ht="25.5" x14ac:dyDescent="0.2">
      <c r="A10" s="43" t="s">
        <v>29</v>
      </c>
      <c r="B10" s="56" t="s">
        <v>30</v>
      </c>
      <c r="C10" s="57" t="s">
        <v>31</v>
      </c>
      <c r="D10" s="43" t="s">
        <v>438</v>
      </c>
      <c r="E10" s="44" t="s">
        <v>32</v>
      </c>
      <c r="F10" s="45">
        <v>6</v>
      </c>
      <c r="G10" s="46">
        <v>9708.0299999999988</v>
      </c>
      <c r="H10" s="46">
        <f t="shared" si="1"/>
        <v>12764.117843999999</v>
      </c>
      <c r="I10" s="46">
        <f t="shared" si="2"/>
        <v>76584.707063999987</v>
      </c>
      <c r="J10" s="47">
        <f t="shared" si="0"/>
        <v>7.7465547231788306E-2</v>
      </c>
    </row>
    <row r="11" spans="1:10" x14ac:dyDescent="0.2">
      <c r="A11" s="43" t="s">
        <v>33</v>
      </c>
      <c r="B11" s="56" t="s">
        <v>34</v>
      </c>
      <c r="C11" s="57" t="s">
        <v>31</v>
      </c>
      <c r="D11" s="43" t="s">
        <v>35</v>
      </c>
      <c r="E11" s="44" t="s">
        <v>36</v>
      </c>
      <c r="F11" s="45">
        <v>1</v>
      </c>
      <c r="G11" s="46">
        <v>500</v>
      </c>
      <c r="H11" s="46">
        <f t="shared" ref="H11:H13" si="3">G11*1.3148</f>
        <v>657.4</v>
      </c>
      <c r="I11" s="46">
        <f t="shared" ref="I11:I13" si="4">H11*F11</f>
        <v>657.4</v>
      </c>
      <c r="J11" s="47">
        <f t="shared" si="0"/>
        <v>6.6496109605302962E-4</v>
      </c>
    </row>
    <row r="12" spans="1:10" x14ac:dyDescent="0.2">
      <c r="A12" s="43" t="s">
        <v>372</v>
      </c>
      <c r="B12" s="57" t="s">
        <v>380</v>
      </c>
      <c r="C12" s="57" t="s">
        <v>31</v>
      </c>
      <c r="D12" s="43" t="s">
        <v>384</v>
      </c>
      <c r="E12" s="44" t="s">
        <v>32</v>
      </c>
      <c r="F12" s="45">
        <v>6</v>
      </c>
      <c r="G12" s="46">
        <v>3324.2</v>
      </c>
      <c r="H12" s="46">
        <f t="shared" ref="H12" si="5">G12*1.3148</f>
        <v>4370.65816</v>
      </c>
      <c r="I12" s="46">
        <f t="shared" ref="I12" si="6">H12*F12</f>
        <v>26223.948960000002</v>
      </c>
      <c r="J12" s="47">
        <f t="shared" ref="J12" si="7">I12/H$198</f>
        <v>2.6525564105993774E-2</v>
      </c>
    </row>
    <row r="13" spans="1:10" x14ac:dyDescent="0.2">
      <c r="A13" s="43" t="s">
        <v>456</v>
      </c>
      <c r="B13" s="57">
        <v>11170</v>
      </c>
      <c r="C13" s="57" t="s">
        <v>23</v>
      </c>
      <c r="D13" s="43" t="s">
        <v>455</v>
      </c>
      <c r="E13" s="91" t="s">
        <v>36</v>
      </c>
      <c r="F13" s="45">
        <v>1</v>
      </c>
      <c r="G13" s="46">
        <v>1900.13</v>
      </c>
      <c r="H13" s="46">
        <f t="shared" si="3"/>
        <v>2498.2909239999999</v>
      </c>
      <c r="I13" s="46">
        <f t="shared" si="4"/>
        <v>2498.2909239999999</v>
      </c>
      <c r="J13" s="47">
        <f t="shared" si="0"/>
        <v>2.5270250548864864E-3</v>
      </c>
    </row>
    <row r="14" spans="1:10" x14ac:dyDescent="0.2">
      <c r="A14" s="43"/>
      <c r="B14" s="56"/>
      <c r="C14" s="57"/>
      <c r="D14" s="43"/>
      <c r="E14" s="44"/>
      <c r="F14" s="45"/>
      <c r="G14" s="46"/>
      <c r="H14" s="46"/>
      <c r="I14" s="46"/>
      <c r="J14" s="47"/>
    </row>
    <row r="15" spans="1:10" x14ac:dyDescent="0.2">
      <c r="A15" s="39" t="s">
        <v>37</v>
      </c>
      <c r="B15" s="55"/>
      <c r="C15" s="55"/>
      <c r="D15" s="39" t="s">
        <v>38</v>
      </c>
      <c r="E15" s="48"/>
      <c r="F15" s="49"/>
      <c r="G15" s="48"/>
      <c r="H15" s="48"/>
      <c r="I15" s="41">
        <f>SUM(I16:I18)</f>
        <v>21800.917056800001</v>
      </c>
      <c r="J15" s="50">
        <f>I15/H198</f>
        <v>2.2051660634394461E-2</v>
      </c>
    </row>
    <row r="16" spans="1:10" x14ac:dyDescent="0.2">
      <c r="A16" s="43" t="s">
        <v>39</v>
      </c>
      <c r="B16" s="56">
        <v>20756</v>
      </c>
      <c r="C16" s="57" t="s">
        <v>23</v>
      </c>
      <c r="D16" s="43" t="s">
        <v>40</v>
      </c>
      <c r="E16" s="44" t="s">
        <v>41</v>
      </c>
      <c r="F16" s="45">
        <v>26.85</v>
      </c>
      <c r="G16" s="46">
        <v>545.76</v>
      </c>
      <c r="H16" s="46">
        <f t="shared" ref="H16:H18" si="8">G16*1.3148</f>
        <v>717.565248</v>
      </c>
      <c r="I16" s="46">
        <f t="shared" ref="I16:I18" si="9">H16*F16</f>
        <v>19266.626908800001</v>
      </c>
      <c r="J16" s="47">
        <f>I16/H$198</f>
        <v>1.9488222309888111E-2</v>
      </c>
    </row>
    <row r="17" spans="1:10" x14ac:dyDescent="0.2">
      <c r="A17" s="43" t="s">
        <v>42</v>
      </c>
      <c r="B17" s="56">
        <v>20020</v>
      </c>
      <c r="C17" s="57" t="s">
        <v>23</v>
      </c>
      <c r="D17" s="43" t="s">
        <v>43</v>
      </c>
      <c r="E17" s="44" t="s">
        <v>21</v>
      </c>
      <c r="F17" s="45">
        <v>13</v>
      </c>
      <c r="G17" s="46">
        <v>26.55</v>
      </c>
      <c r="H17" s="46">
        <f t="shared" si="8"/>
        <v>34.907940000000004</v>
      </c>
      <c r="I17" s="46">
        <f t="shared" si="9"/>
        <v>453.80322000000007</v>
      </c>
      <c r="J17" s="47">
        <f>I17/H$198</f>
        <v>4.5902264460540644E-4</v>
      </c>
    </row>
    <row r="18" spans="1:10" x14ac:dyDescent="0.2">
      <c r="A18" s="43" t="s">
        <v>44</v>
      </c>
      <c r="B18" s="56">
        <v>20174</v>
      </c>
      <c r="C18" s="57" t="s">
        <v>23</v>
      </c>
      <c r="D18" s="43" t="s">
        <v>45</v>
      </c>
      <c r="E18" s="44" t="s">
        <v>41</v>
      </c>
      <c r="F18" s="45">
        <v>17</v>
      </c>
      <c r="G18" s="46">
        <v>93.08</v>
      </c>
      <c r="H18" s="46">
        <f t="shared" si="8"/>
        <v>122.38158399999999</v>
      </c>
      <c r="I18" s="46">
        <f t="shared" si="9"/>
        <v>2080.4869279999998</v>
      </c>
      <c r="J18" s="47">
        <f>I18/H$198</f>
        <v>2.1044156799009438E-3</v>
      </c>
    </row>
    <row r="19" spans="1:10" x14ac:dyDescent="0.2">
      <c r="A19" s="43"/>
      <c r="B19" s="56"/>
      <c r="C19" s="57"/>
      <c r="D19" s="43"/>
      <c r="E19" s="44"/>
      <c r="F19" s="45"/>
      <c r="G19" s="46"/>
      <c r="H19" s="46"/>
      <c r="I19" s="46"/>
      <c r="J19" s="47"/>
    </row>
    <row r="20" spans="1:10" x14ac:dyDescent="0.2">
      <c r="A20" s="39" t="s">
        <v>46</v>
      </c>
      <c r="B20" s="55"/>
      <c r="C20" s="55"/>
      <c r="D20" s="39" t="s">
        <v>47</v>
      </c>
      <c r="E20" s="48"/>
      <c r="F20" s="49"/>
      <c r="G20" s="48"/>
      <c r="H20" s="48"/>
      <c r="I20" s="41">
        <f>SUM(I21:I23)</f>
        <v>14899.73906928</v>
      </c>
      <c r="J20" s="50">
        <f>I20/H198</f>
        <v>1.507110864376723E-2</v>
      </c>
    </row>
    <row r="21" spans="1:10" x14ac:dyDescent="0.2">
      <c r="A21" s="43" t="s">
        <v>48</v>
      </c>
      <c r="B21" s="56">
        <v>30010</v>
      </c>
      <c r="C21" s="57" t="s">
        <v>23</v>
      </c>
      <c r="D21" s="43" t="s">
        <v>49</v>
      </c>
      <c r="E21" s="44" t="s">
        <v>41</v>
      </c>
      <c r="F21" s="45">
        <v>64.5</v>
      </c>
      <c r="G21" s="46">
        <v>72.64</v>
      </c>
      <c r="H21" s="46">
        <f t="shared" ref="H21:H23" si="10">G21*1.3148</f>
        <v>95.507071999999994</v>
      </c>
      <c r="I21" s="46">
        <f t="shared" ref="I21:I23" si="11">H21*F21</f>
        <v>6160.2061439999998</v>
      </c>
      <c r="J21" s="47">
        <f>I21/H$198</f>
        <v>6.2310578482306775E-3</v>
      </c>
    </row>
    <row r="22" spans="1:10" x14ac:dyDescent="0.2">
      <c r="A22" s="43" t="s">
        <v>50</v>
      </c>
      <c r="B22" s="56">
        <v>30254</v>
      </c>
      <c r="C22" s="57" t="s">
        <v>23</v>
      </c>
      <c r="D22" s="43" t="s">
        <v>51</v>
      </c>
      <c r="E22" s="44" t="s">
        <v>41</v>
      </c>
      <c r="F22" s="45">
        <v>19.350000000000001</v>
      </c>
      <c r="G22" s="46">
        <v>16.32</v>
      </c>
      <c r="H22" s="46">
        <f t="shared" si="10"/>
        <v>21.457536000000001</v>
      </c>
      <c r="I22" s="46">
        <f t="shared" si="11"/>
        <v>415.20332160000004</v>
      </c>
      <c r="J22" s="47">
        <f>I22/H$198</f>
        <v>4.199787888895567E-4</v>
      </c>
    </row>
    <row r="23" spans="1:10" x14ac:dyDescent="0.2">
      <c r="A23" s="43" t="s">
        <v>52</v>
      </c>
      <c r="B23" s="56">
        <v>30011</v>
      </c>
      <c r="C23" s="57" t="s">
        <v>23</v>
      </c>
      <c r="D23" s="43" t="s">
        <v>53</v>
      </c>
      <c r="E23" s="44" t="s">
        <v>41</v>
      </c>
      <c r="F23" s="45">
        <v>47.34</v>
      </c>
      <c r="G23" s="46">
        <v>133.74</v>
      </c>
      <c r="H23" s="46">
        <f t="shared" si="10"/>
        <v>175.841352</v>
      </c>
      <c r="I23" s="46">
        <f t="shared" si="11"/>
        <v>8324.3296036800002</v>
      </c>
      <c r="J23" s="47">
        <f>I23/H$198</f>
        <v>8.4200720066469961E-3</v>
      </c>
    </row>
    <row r="24" spans="1:10" x14ac:dyDescent="0.2">
      <c r="A24" s="43"/>
      <c r="B24" s="56"/>
      <c r="C24" s="57"/>
      <c r="D24" s="43"/>
      <c r="E24" s="44"/>
      <c r="F24" s="45"/>
      <c r="G24" s="46"/>
      <c r="H24" s="46"/>
      <c r="I24" s="46"/>
      <c r="J24" s="47"/>
    </row>
    <row r="25" spans="1:10" x14ac:dyDescent="0.2">
      <c r="A25" s="39" t="s">
        <v>54</v>
      </c>
      <c r="B25" s="55"/>
      <c r="C25" s="55"/>
      <c r="D25" s="39" t="s">
        <v>55</v>
      </c>
      <c r="E25" s="48"/>
      <c r="F25" s="49"/>
      <c r="G25" s="48"/>
      <c r="H25" s="48"/>
      <c r="I25" s="41">
        <f>I26</f>
        <v>12025.12832444</v>
      </c>
      <c r="J25" s="50">
        <f t="shared" ref="J25:J30" si="12">I25/H$198</f>
        <v>1.2163435519923873E-2</v>
      </c>
    </row>
    <row r="26" spans="1:10" x14ac:dyDescent="0.2">
      <c r="A26" s="39" t="s">
        <v>56</v>
      </c>
      <c r="B26" s="55"/>
      <c r="C26" s="55"/>
      <c r="D26" s="39" t="s">
        <v>57</v>
      </c>
      <c r="E26" s="48"/>
      <c r="F26" s="49"/>
      <c r="G26" s="48"/>
      <c r="H26" s="48"/>
      <c r="I26" s="41">
        <f>SUM(I27:I30)</f>
        <v>12025.12832444</v>
      </c>
      <c r="J26" s="50">
        <f t="shared" si="12"/>
        <v>1.2163435519923873E-2</v>
      </c>
    </row>
    <row r="27" spans="1:10" x14ac:dyDescent="0.2">
      <c r="A27" s="43" t="s">
        <v>58</v>
      </c>
      <c r="B27" s="56">
        <v>40257</v>
      </c>
      <c r="C27" s="57" t="s">
        <v>23</v>
      </c>
      <c r="D27" s="43" t="s">
        <v>60</v>
      </c>
      <c r="E27" s="44" t="s">
        <v>41</v>
      </c>
      <c r="F27" s="45">
        <v>1.54</v>
      </c>
      <c r="G27" s="46">
        <v>811.12</v>
      </c>
      <c r="H27" s="46">
        <f t="shared" ref="H27:H30" si="13">G27*1.3148</f>
        <v>1066.4605759999999</v>
      </c>
      <c r="I27" s="46">
        <f t="shared" ref="I27:I30" si="14">H27*F27</f>
        <v>1642.34928704</v>
      </c>
      <c r="J27" s="47">
        <f t="shared" si="12"/>
        <v>1.6612387922300428E-3</v>
      </c>
    </row>
    <row r="28" spans="1:10" x14ac:dyDescent="0.2">
      <c r="A28" s="43" t="s">
        <v>61</v>
      </c>
      <c r="B28" s="56">
        <v>50036</v>
      </c>
      <c r="C28" s="57" t="s">
        <v>23</v>
      </c>
      <c r="D28" s="43" t="s">
        <v>385</v>
      </c>
      <c r="E28" s="44" t="s">
        <v>21</v>
      </c>
      <c r="F28" s="45">
        <v>13.57</v>
      </c>
      <c r="G28" s="46">
        <v>104.37</v>
      </c>
      <c r="H28" s="46">
        <f t="shared" si="13"/>
        <v>137.22567599999999</v>
      </c>
      <c r="I28" s="46">
        <f t="shared" si="14"/>
        <v>1862.15242332</v>
      </c>
      <c r="J28" s="47">
        <f t="shared" si="12"/>
        <v>1.8835699976097848E-3</v>
      </c>
    </row>
    <row r="29" spans="1:10" x14ac:dyDescent="0.2">
      <c r="A29" s="43" t="s">
        <v>63</v>
      </c>
      <c r="B29" s="56">
        <v>50038</v>
      </c>
      <c r="C29" s="57" t="s">
        <v>23</v>
      </c>
      <c r="D29" s="43" t="s">
        <v>65</v>
      </c>
      <c r="E29" s="44" t="s">
        <v>66</v>
      </c>
      <c r="F29" s="45">
        <v>157.9</v>
      </c>
      <c r="G29" s="46">
        <v>15.57</v>
      </c>
      <c r="H29" s="46">
        <f t="shared" si="13"/>
        <v>20.471436000000001</v>
      </c>
      <c r="I29" s="46">
        <f t="shared" si="14"/>
        <v>3232.4397444000001</v>
      </c>
      <c r="J29" s="47">
        <f t="shared" si="12"/>
        <v>3.2696176990593233E-3</v>
      </c>
    </row>
    <row r="30" spans="1:10" x14ac:dyDescent="0.2">
      <c r="A30" s="43" t="s">
        <v>67</v>
      </c>
      <c r="B30" s="56">
        <v>50736</v>
      </c>
      <c r="C30" s="57" t="s">
        <v>23</v>
      </c>
      <c r="D30" s="43" t="s">
        <v>393</v>
      </c>
      <c r="E30" s="44" t="s">
        <v>41</v>
      </c>
      <c r="F30" s="45">
        <v>4.29</v>
      </c>
      <c r="G30" s="46">
        <v>937.54</v>
      </c>
      <c r="H30" s="46">
        <f t="shared" si="13"/>
        <v>1232.677592</v>
      </c>
      <c r="I30" s="46">
        <f t="shared" si="14"/>
        <v>5288.1868696800002</v>
      </c>
      <c r="J30" s="47">
        <f t="shared" si="12"/>
        <v>5.3490090310247228E-3</v>
      </c>
    </row>
    <row r="31" spans="1:10" x14ac:dyDescent="0.2">
      <c r="A31" s="43"/>
      <c r="B31" s="56"/>
      <c r="C31" s="57"/>
      <c r="D31" s="43"/>
      <c r="E31" s="44"/>
      <c r="F31" s="45"/>
      <c r="G31" s="46"/>
      <c r="H31" s="46"/>
      <c r="I31" s="46"/>
      <c r="J31" s="47"/>
    </row>
    <row r="32" spans="1:10" x14ac:dyDescent="0.2">
      <c r="A32" s="39" t="s">
        <v>69</v>
      </c>
      <c r="B32" s="55"/>
      <c r="C32" s="55"/>
      <c r="D32" s="39" t="s">
        <v>70</v>
      </c>
      <c r="E32" s="48"/>
      <c r="F32" s="49"/>
      <c r="G32" s="48"/>
      <c r="H32" s="48"/>
      <c r="I32" s="51">
        <f>I33+I39</f>
        <v>110860.71828996002</v>
      </c>
      <c r="J32" s="50">
        <f t="shared" ref="J32:J44" si="15">I32/H$198</f>
        <v>0.11213578451980219</v>
      </c>
    </row>
    <row r="33" spans="1:10" x14ac:dyDescent="0.2">
      <c r="A33" s="39" t="s">
        <v>71</v>
      </c>
      <c r="B33" s="55"/>
      <c r="C33" s="55"/>
      <c r="D33" s="39" t="s">
        <v>72</v>
      </c>
      <c r="E33" s="48"/>
      <c r="F33" s="49"/>
      <c r="G33" s="48"/>
      <c r="H33" s="48"/>
      <c r="I33" s="41">
        <f>SUM(I34:I38)</f>
        <v>87933.009218440013</v>
      </c>
      <c r="J33" s="50">
        <f t="shared" si="15"/>
        <v>8.8944372055270809E-2</v>
      </c>
    </row>
    <row r="34" spans="1:10" ht="51" x14ac:dyDescent="0.2">
      <c r="A34" s="43" t="s">
        <v>73</v>
      </c>
      <c r="B34" s="56">
        <v>100766</v>
      </c>
      <c r="C34" s="57" t="s">
        <v>19</v>
      </c>
      <c r="D34" s="43" t="s">
        <v>447</v>
      </c>
      <c r="E34" s="44" t="s">
        <v>66</v>
      </c>
      <c r="F34" s="45">
        <v>2836.02</v>
      </c>
      <c r="G34" s="46">
        <v>16.940000000000001</v>
      </c>
      <c r="H34" s="46">
        <f t="shared" ref="H34:H38" si="16">G34*1.3148</f>
        <v>22.272712000000002</v>
      </c>
      <c r="I34" s="46">
        <f t="shared" ref="I34:I38" si="17">H34*F34</f>
        <v>63165.856686240004</v>
      </c>
      <c r="J34" s="47">
        <f t="shared" si="15"/>
        <v>6.3892359743247251E-2</v>
      </c>
    </row>
    <row r="35" spans="1:10" x14ac:dyDescent="0.2">
      <c r="A35" s="43" t="s">
        <v>75</v>
      </c>
      <c r="B35" s="56" t="s">
        <v>62</v>
      </c>
      <c r="C35" s="57" t="s">
        <v>23</v>
      </c>
      <c r="D35" s="43" t="s">
        <v>385</v>
      </c>
      <c r="E35" s="44" t="s">
        <v>21</v>
      </c>
      <c r="F35" s="45">
        <v>66.41</v>
      </c>
      <c r="G35" s="46">
        <v>104.37</v>
      </c>
      <c r="H35" s="46">
        <f t="shared" si="16"/>
        <v>137.22567599999999</v>
      </c>
      <c r="I35" s="46">
        <f t="shared" si="17"/>
        <v>9113.1571431599987</v>
      </c>
      <c r="J35" s="47">
        <f t="shared" si="15"/>
        <v>9.2179722580151644E-3</v>
      </c>
    </row>
    <row r="36" spans="1:10" x14ac:dyDescent="0.2">
      <c r="A36" s="43" t="s">
        <v>76</v>
      </c>
      <c r="B36" s="56" t="s">
        <v>64</v>
      </c>
      <c r="C36" s="57" t="s">
        <v>23</v>
      </c>
      <c r="D36" s="43" t="s">
        <v>65</v>
      </c>
      <c r="E36" s="44" t="s">
        <v>66</v>
      </c>
      <c r="F36" s="45">
        <v>502</v>
      </c>
      <c r="G36" s="46">
        <v>15.57</v>
      </c>
      <c r="H36" s="46">
        <f t="shared" si="16"/>
        <v>20.471436000000001</v>
      </c>
      <c r="I36" s="46">
        <f t="shared" si="17"/>
        <v>10276.660872</v>
      </c>
      <c r="J36" s="47">
        <f t="shared" si="15"/>
        <v>1.0394858042607855E-2</v>
      </c>
    </row>
    <row r="37" spans="1:10" x14ac:dyDescent="0.2">
      <c r="A37" s="43" t="s">
        <v>77</v>
      </c>
      <c r="B37" s="56" t="s">
        <v>68</v>
      </c>
      <c r="C37" s="57" t="s">
        <v>23</v>
      </c>
      <c r="D37" s="43" t="s">
        <v>393</v>
      </c>
      <c r="E37" s="44" t="s">
        <v>41</v>
      </c>
      <c r="F37" s="45">
        <v>3.67</v>
      </c>
      <c r="G37" s="46">
        <v>937.54</v>
      </c>
      <c r="H37" s="46">
        <f t="shared" si="16"/>
        <v>1232.677592</v>
      </c>
      <c r="I37" s="46">
        <f t="shared" si="17"/>
        <v>4523.9267626399997</v>
      </c>
      <c r="J37" s="47">
        <f t="shared" si="15"/>
        <v>4.5759587747927115E-3</v>
      </c>
    </row>
    <row r="38" spans="1:10" x14ac:dyDescent="0.2">
      <c r="A38" s="43" t="s">
        <v>78</v>
      </c>
      <c r="B38" s="56">
        <v>50771</v>
      </c>
      <c r="C38" s="57" t="s">
        <v>23</v>
      </c>
      <c r="D38" s="43" t="s">
        <v>394</v>
      </c>
      <c r="E38" s="44" t="s">
        <v>21</v>
      </c>
      <c r="F38" s="45">
        <v>3.8</v>
      </c>
      <c r="G38" s="46">
        <v>170.81</v>
      </c>
      <c r="H38" s="46">
        <f t="shared" si="16"/>
        <v>224.58098799999999</v>
      </c>
      <c r="I38" s="46">
        <f t="shared" si="17"/>
        <v>853.40775439999993</v>
      </c>
      <c r="J38" s="47">
        <f t="shared" si="15"/>
        <v>8.6322323660781666E-4</v>
      </c>
    </row>
    <row r="39" spans="1:10" x14ac:dyDescent="0.2">
      <c r="A39" s="39" t="s">
        <v>79</v>
      </c>
      <c r="B39" s="55"/>
      <c r="C39" s="55"/>
      <c r="D39" s="39" t="s">
        <v>80</v>
      </c>
      <c r="E39" s="48"/>
      <c r="F39" s="49"/>
      <c r="G39" s="48"/>
      <c r="H39" s="48"/>
      <c r="I39" s="41">
        <f>SUM(I40:I44)</f>
        <v>22927.709071520003</v>
      </c>
      <c r="J39" s="50">
        <f t="shared" si="15"/>
        <v>2.3191412464531384E-2</v>
      </c>
    </row>
    <row r="40" spans="1:10" x14ac:dyDescent="0.2">
      <c r="A40" s="43" t="s">
        <v>81</v>
      </c>
      <c r="B40" s="56" t="s">
        <v>59</v>
      </c>
      <c r="C40" s="57" t="s">
        <v>23</v>
      </c>
      <c r="D40" s="43" t="s">
        <v>60</v>
      </c>
      <c r="E40" s="44" t="s">
        <v>41</v>
      </c>
      <c r="F40" s="45">
        <v>0.06</v>
      </c>
      <c r="G40" s="46">
        <v>811.12</v>
      </c>
      <c r="H40" s="46">
        <f t="shared" ref="H40:H44" si="18">G40*1.3148</f>
        <v>1066.4605759999999</v>
      </c>
      <c r="I40" s="46">
        <f t="shared" ref="I40:I44" si="19">H40*F40</f>
        <v>63.987634559999996</v>
      </c>
      <c r="J40" s="47">
        <f t="shared" si="15"/>
        <v>6.4723589307664011E-5</v>
      </c>
    </row>
    <row r="41" spans="1:10" x14ac:dyDescent="0.2">
      <c r="A41" s="43" t="s">
        <v>82</v>
      </c>
      <c r="B41" s="56" t="s">
        <v>62</v>
      </c>
      <c r="C41" s="57" t="s">
        <v>23</v>
      </c>
      <c r="D41" s="43" t="s">
        <v>385</v>
      </c>
      <c r="E41" s="44" t="s">
        <v>21</v>
      </c>
      <c r="F41" s="45">
        <v>1.96</v>
      </c>
      <c r="G41" s="46">
        <v>104.37</v>
      </c>
      <c r="H41" s="46">
        <f t="shared" si="18"/>
        <v>137.22567599999999</v>
      </c>
      <c r="I41" s="46">
        <f t="shared" si="19"/>
        <v>268.96232495999999</v>
      </c>
      <c r="J41" s="47">
        <f t="shared" si="15"/>
        <v>2.7205579921261443E-4</v>
      </c>
    </row>
    <row r="42" spans="1:10" x14ac:dyDescent="0.2">
      <c r="A42" s="43" t="s">
        <v>83</v>
      </c>
      <c r="B42" s="56" t="s">
        <v>64</v>
      </c>
      <c r="C42" s="57" t="s">
        <v>23</v>
      </c>
      <c r="D42" s="43" t="s">
        <v>65</v>
      </c>
      <c r="E42" s="44" t="s">
        <v>66</v>
      </c>
      <c r="F42" s="45">
        <v>15</v>
      </c>
      <c r="G42" s="46">
        <v>15.57</v>
      </c>
      <c r="H42" s="46">
        <f t="shared" si="18"/>
        <v>20.471436000000001</v>
      </c>
      <c r="I42" s="46">
        <f t="shared" si="19"/>
        <v>307.07154000000003</v>
      </c>
      <c r="J42" s="47">
        <f t="shared" si="15"/>
        <v>3.1060332796637016E-4</v>
      </c>
    </row>
    <row r="43" spans="1:10" x14ac:dyDescent="0.2">
      <c r="A43" s="43" t="s">
        <v>84</v>
      </c>
      <c r="B43" s="56" t="s">
        <v>68</v>
      </c>
      <c r="C43" s="57" t="s">
        <v>23</v>
      </c>
      <c r="D43" s="43" t="s">
        <v>393</v>
      </c>
      <c r="E43" s="44" t="s">
        <v>41</v>
      </c>
      <c r="F43" s="45">
        <v>0.5</v>
      </c>
      <c r="G43" s="46">
        <v>937.54</v>
      </c>
      <c r="H43" s="46">
        <f t="shared" si="18"/>
        <v>1232.677592</v>
      </c>
      <c r="I43" s="46">
        <f t="shared" si="19"/>
        <v>616.338796</v>
      </c>
      <c r="J43" s="47">
        <f t="shared" si="15"/>
        <v>6.2342762599355741E-4</v>
      </c>
    </row>
    <row r="44" spans="1:10" ht="51" x14ac:dyDescent="0.2">
      <c r="A44" s="43" t="s">
        <v>85</v>
      </c>
      <c r="B44" s="56" t="s">
        <v>74</v>
      </c>
      <c r="C44" s="57" t="s">
        <v>19</v>
      </c>
      <c r="D44" s="43" t="s">
        <v>447</v>
      </c>
      <c r="E44" s="44" t="s">
        <v>66</v>
      </c>
      <c r="F44" s="45">
        <v>973</v>
      </c>
      <c r="G44" s="46">
        <v>16.940000000000001</v>
      </c>
      <c r="H44" s="46">
        <f t="shared" si="18"/>
        <v>22.272712000000002</v>
      </c>
      <c r="I44" s="46">
        <f t="shared" si="19"/>
        <v>21671.348776000003</v>
      </c>
      <c r="J44" s="47">
        <f t="shared" si="15"/>
        <v>2.1920602122051179E-2</v>
      </c>
    </row>
    <row r="45" spans="1:10" x14ac:dyDescent="0.2">
      <c r="A45" s="43"/>
      <c r="B45" s="56"/>
      <c r="C45" s="57"/>
      <c r="D45" s="43"/>
      <c r="E45" s="44"/>
      <c r="F45" s="45"/>
      <c r="G45" s="46"/>
      <c r="H45" s="46"/>
      <c r="I45" s="46"/>
      <c r="J45" s="47"/>
    </row>
    <row r="46" spans="1:10" x14ac:dyDescent="0.2">
      <c r="A46" s="39" t="s">
        <v>86</v>
      </c>
      <c r="B46" s="55"/>
      <c r="C46" s="55"/>
      <c r="D46" s="39" t="s">
        <v>87</v>
      </c>
      <c r="E46" s="48"/>
      <c r="F46" s="49"/>
      <c r="G46" s="48"/>
      <c r="H46" s="48"/>
      <c r="I46" s="41">
        <f>SUM(I47:I48)</f>
        <v>39935.335369319997</v>
      </c>
      <c r="J46" s="50">
        <f>I46/H$198</f>
        <v>4.039465223369082E-2</v>
      </c>
    </row>
    <row r="47" spans="1:10" x14ac:dyDescent="0.2">
      <c r="A47" s="43" t="s">
        <v>88</v>
      </c>
      <c r="B47" s="56">
        <v>70051</v>
      </c>
      <c r="C47" s="57" t="s">
        <v>23</v>
      </c>
      <c r="D47" s="43" t="s">
        <v>395</v>
      </c>
      <c r="E47" s="44" t="s">
        <v>21</v>
      </c>
      <c r="F47" s="45">
        <v>32.54</v>
      </c>
      <c r="G47" s="46">
        <v>111.39</v>
      </c>
      <c r="H47" s="46">
        <f t="shared" ref="H47:H48" si="20">G47*1.3148</f>
        <v>146.45557199999999</v>
      </c>
      <c r="I47" s="46">
        <f t="shared" ref="I47:I48" si="21">H47*F47</f>
        <v>4765.6643128799997</v>
      </c>
      <c r="J47" s="47">
        <f>I47/H$198</f>
        <v>4.8204766731267008E-3</v>
      </c>
    </row>
    <row r="48" spans="1:10" ht="25.5" x14ac:dyDescent="0.2">
      <c r="A48" s="43" t="s">
        <v>89</v>
      </c>
      <c r="B48" s="56">
        <v>71497</v>
      </c>
      <c r="C48" s="57" t="s">
        <v>23</v>
      </c>
      <c r="D48" s="43" t="s">
        <v>396</v>
      </c>
      <c r="E48" s="44" t="s">
        <v>21</v>
      </c>
      <c r="F48" s="45">
        <v>140.57</v>
      </c>
      <c r="G48" s="46">
        <v>190.29</v>
      </c>
      <c r="H48" s="46">
        <f t="shared" si="20"/>
        <v>250.19329199999999</v>
      </c>
      <c r="I48" s="46">
        <f t="shared" si="21"/>
        <v>35169.671056439998</v>
      </c>
      <c r="J48" s="47">
        <f>I48/H$198</f>
        <v>3.5574175560564122E-2</v>
      </c>
    </row>
    <row r="49" spans="1:10" x14ac:dyDescent="0.2">
      <c r="A49" s="43"/>
      <c r="B49" s="56"/>
      <c r="C49" s="57"/>
      <c r="D49" s="43"/>
      <c r="E49" s="44"/>
      <c r="F49" s="45"/>
      <c r="G49" s="46"/>
      <c r="H49" s="46"/>
      <c r="I49" s="46"/>
      <c r="J49" s="47"/>
    </row>
    <row r="50" spans="1:10" x14ac:dyDescent="0.2">
      <c r="A50" s="39" t="s">
        <v>90</v>
      </c>
      <c r="B50" s="55"/>
      <c r="C50" s="55"/>
      <c r="D50" s="39" t="s">
        <v>91</v>
      </c>
      <c r="E50" s="48"/>
      <c r="F50" s="49"/>
      <c r="G50" s="48"/>
      <c r="H50" s="48"/>
      <c r="I50" s="41">
        <f>SUM(I51)</f>
        <v>4166.4697200000001</v>
      </c>
      <c r="J50" s="50">
        <f>I50/H$198</f>
        <v>4.2143904345648912E-3</v>
      </c>
    </row>
    <row r="51" spans="1:10" x14ac:dyDescent="0.2">
      <c r="A51" s="43" t="s">
        <v>92</v>
      </c>
      <c r="B51" s="56">
        <v>60046</v>
      </c>
      <c r="C51" s="57" t="s">
        <v>23</v>
      </c>
      <c r="D51" s="43" t="s">
        <v>93</v>
      </c>
      <c r="E51" s="44" t="s">
        <v>21</v>
      </c>
      <c r="F51" s="45">
        <v>45</v>
      </c>
      <c r="G51" s="46">
        <v>70.42</v>
      </c>
      <c r="H51" s="46">
        <f>G51*1.3148</f>
        <v>92.588216000000003</v>
      </c>
      <c r="I51" s="46">
        <f>H51*F51</f>
        <v>4166.4697200000001</v>
      </c>
      <c r="J51" s="47">
        <f>I51/H$198</f>
        <v>4.2143904345648912E-3</v>
      </c>
    </row>
    <row r="52" spans="1:10" x14ac:dyDescent="0.2">
      <c r="A52" s="43"/>
      <c r="B52" s="56"/>
      <c r="C52" s="57"/>
      <c r="D52" s="43"/>
      <c r="E52" s="44"/>
      <c r="F52" s="45"/>
      <c r="G52" s="46"/>
      <c r="H52" s="46"/>
      <c r="I52" s="46"/>
      <c r="J52" s="47"/>
    </row>
    <row r="53" spans="1:10" x14ac:dyDescent="0.2">
      <c r="A53" s="39" t="s">
        <v>94</v>
      </c>
      <c r="B53" s="55"/>
      <c r="C53" s="55"/>
      <c r="D53" s="39" t="s">
        <v>95</v>
      </c>
      <c r="E53" s="48"/>
      <c r="F53" s="49"/>
      <c r="G53" s="48"/>
      <c r="H53" s="48"/>
      <c r="I53" s="41">
        <f>I54+I85+I96</f>
        <v>89678.377555799991</v>
      </c>
      <c r="J53" s="50">
        <f t="shared" ref="J53:J98" si="22">I53/H$198</f>
        <v>9.0709814772987798E-2</v>
      </c>
    </row>
    <row r="54" spans="1:10" x14ac:dyDescent="0.2">
      <c r="A54" s="39" t="s">
        <v>96</v>
      </c>
      <c r="B54" s="55"/>
      <c r="C54" s="55"/>
      <c r="D54" s="39" t="s">
        <v>97</v>
      </c>
      <c r="E54" s="48"/>
      <c r="F54" s="49"/>
      <c r="G54" s="48"/>
      <c r="H54" s="48"/>
      <c r="I54" s="41">
        <f>I55+I72</f>
        <v>28052.196109799996</v>
      </c>
      <c r="J54" s="50">
        <f t="shared" si="22"/>
        <v>2.837483886806684E-2</v>
      </c>
    </row>
    <row r="55" spans="1:10" x14ac:dyDescent="0.2">
      <c r="A55" s="39" t="s">
        <v>98</v>
      </c>
      <c r="B55" s="55"/>
      <c r="C55" s="55"/>
      <c r="D55" s="39" t="s">
        <v>99</v>
      </c>
      <c r="E55" s="48"/>
      <c r="F55" s="49"/>
      <c r="G55" s="48"/>
      <c r="H55" s="48"/>
      <c r="I55" s="41">
        <f>SUM(I56:I71)</f>
        <v>6768.5211100399993</v>
      </c>
      <c r="J55" s="50">
        <f t="shared" si="22"/>
        <v>6.8463693580624683E-3</v>
      </c>
    </row>
    <row r="56" spans="1:10" x14ac:dyDescent="0.2">
      <c r="A56" s="43" t="s">
        <v>100</v>
      </c>
      <c r="B56" s="56">
        <v>180108</v>
      </c>
      <c r="C56" s="57" t="s">
        <v>23</v>
      </c>
      <c r="D56" s="43" t="s">
        <v>101</v>
      </c>
      <c r="E56" s="44" t="s">
        <v>102</v>
      </c>
      <c r="F56" s="45">
        <v>11.93</v>
      </c>
      <c r="G56" s="46">
        <v>15.04</v>
      </c>
      <c r="H56" s="46">
        <f t="shared" ref="H56:H71" si="23">G56*1.3148</f>
        <v>19.774591999999998</v>
      </c>
      <c r="I56" s="46">
        <f t="shared" ref="I56:I71" si="24">H56*F56</f>
        <v>235.91088255999998</v>
      </c>
      <c r="J56" s="47">
        <f t="shared" si="22"/>
        <v>2.3862421514745229E-4</v>
      </c>
    </row>
    <row r="57" spans="1:10" x14ac:dyDescent="0.2">
      <c r="A57" s="43" t="s">
        <v>103</v>
      </c>
      <c r="B57" s="56" t="s">
        <v>104</v>
      </c>
      <c r="C57" s="57" t="s">
        <v>23</v>
      </c>
      <c r="D57" s="43" t="s">
        <v>105</v>
      </c>
      <c r="E57" s="44" t="s">
        <v>102</v>
      </c>
      <c r="F57" s="45">
        <v>55.21</v>
      </c>
      <c r="G57" s="46">
        <v>17.809999999999999</v>
      </c>
      <c r="H57" s="46">
        <f t="shared" si="23"/>
        <v>23.416587999999997</v>
      </c>
      <c r="I57" s="46">
        <f t="shared" si="24"/>
        <v>1292.82982348</v>
      </c>
      <c r="J57" s="47">
        <f t="shared" si="22"/>
        <v>1.3076993252681861E-3</v>
      </c>
    </row>
    <row r="58" spans="1:10" x14ac:dyDescent="0.2">
      <c r="A58" s="43" t="s">
        <v>106</v>
      </c>
      <c r="B58" s="56">
        <v>180434</v>
      </c>
      <c r="C58" s="57" t="s">
        <v>23</v>
      </c>
      <c r="D58" s="43" t="s">
        <v>107</v>
      </c>
      <c r="E58" s="44" t="s">
        <v>108</v>
      </c>
      <c r="F58" s="45">
        <v>3</v>
      </c>
      <c r="G58" s="46">
        <v>9.48</v>
      </c>
      <c r="H58" s="46">
        <f t="shared" si="23"/>
        <v>12.464304</v>
      </c>
      <c r="I58" s="46">
        <f t="shared" si="24"/>
        <v>37.392912000000003</v>
      </c>
      <c r="J58" s="47">
        <f t="shared" si="22"/>
        <v>3.7822987143496331E-5</v>
      </c>
    </row>
    <row r="59" spans="1:10" x14ac:dyDescent="0.2">
      <c r="A59" s="43" t="s">
        <v>109</v>
      </c>
      <c r="B59" s="56">
        <v>180427</v>
      </c>
      <c r="C59" s="57" t="s">
        <v>23</v>
      </c>
      <c r="D59" s="43" t="s">
        <v>110</v>
      </c>
      <c r="E59" s="44" t="s">
        <v>108</v>
      </c>
      <c r="F59" s="45">
        <v>15</v>
      </c>
      <c r="G59" s="46">
        <v>9.61</v>
      </c>
      <c r="H59" s="46">
        <f t="shared" si="23"/>
        <v>12.635228</v>
      </c>
      <c r="I59" s="46">
        <f t="shared" si="24"/>
        <v>189.52841999999998</v>
      </c>
      <c r="J59" s="47">
        <f t="shared" si="22"/>
        <v>1.9170828399208843E-4</v>
      </c>
    </row>
    <row r="60" spans="1:10" x14ac:dyDescent="0.2">
      <c r="A60" s="43" t="s">
        <v>111</v>
      </c>
      <c r="B60" s="56">
        <v>180238</v>
      </c>
      <c r="C60" s="57" t="s">
        <v>23</v>
      </c>
      <c r="D60" s="43" t="s">
        <v>112</v>
      </c>
      <c r="E60" s="44" t="s">
        <v>108</v>
      </c>
      <c r="F60" s="45">
        <v>22</v>
      </c>
      <c r="G60" s="46">
        <v>5.72</v>
      </c>
      <c r="H60" s="46">
        <f t="shared" si="23"/>
        <v>7.5206559999999998</v>
      </c>
      <c r="I60" s="46">
        <f t="shared" si="24"/>
        <v>165.454432</v>
      </c>
      <c r="J60" s="47">
        <f t="shared" si="22"/>
        <v>1.673574086546265E-4</v>
      </c>
    </row>
    <row r="61" spans="1:10" x14ac:dyDescent="0.2">
      <c r="A61" s="43" t="s">
        <v>113</v>
      </c>
      <c r="B61" s="56">
        <v>180220</v>
      </c>
      <c r="C61" s="57" t="s">
        <v>23</v>
      </c>
      <c r="D61" s="43" t="s">
        <v>114</v>
      </c>
      <c r="E61" s="44" t="s">
        <v>108</v>
      </c>
      <c r="F61" s="45">
        <v>2</v>
      </c>
      <c r="G61" s="46">
        <v>15.91</v>
      </c>
      <c r="H61" s="46">
        <f t="shared" si="23"/>
        <v>20.918468000000001</v>
      </c>
      <c r="I61" s="46">
        <f t="shared" si="24"/>
        <v>41.836936000000001</v>
      </c>
      <c r="J61" s="47">
        <f t="shared" si="22"/>
        <v>4.2318124152814809E-5</v>
      </c>
    </row>
    <row r="62" spans="1:10" x14ac:dyDescent="0.2">
      <c r="A62" s="43" t="s">
        <v>115</v>
      </c>
      <c r="B62" s="56">
        <v>180211</v>
      </c>
      <c r="C62" s="57" t="s">
        <v>23</v>
      </c>
      <c r="D62" s="43" t="s">
        <v>116</v>
      </c>
      <c r="E62" s="44" t="s">
        <v>108</v>
      </c>
      <c r="F62" s="45">
        <v>9</v>
      </c>
      <c r="G62" s="46">
        <v>70.150000000000006</v>
      </c>
      <c r="H62" s="46">
        <f t="shared" si="23"/>
        <v>92.233220000000003</v>
      </c>
      <c r="I62" s="46">
        <f t="shared" si="24"/>
        <v>830.09897999999998</v>
      </c>
      <c r="J62" s="47">
        <f t="shared" si="22"/>
        <v>8.3964637598616049E-4</v>
      </c>
    </row>
    <row r="63" spans="1:10" x14ac:dyDescent="0.2">
      <c r="A63" s="43" t="s">
        <v>117</v>
      </c>
      <c r="B63" s="56">
        <v>181518</v>
      </c>
      <c r="C63" s="57" t="s">
        <v>23</v>
      </c>
      <c r="D63" s="43" t="s">
        <v>397</v>
      </c>
      <c r="E63" s="44" t="s">
        <v>108</v>
      </c>
      <c r="F63" s="45">
        <v>4</v>
      </c>
      <c r="G63" s="46">
        <v>45.81</v>
      </c>
      <c r="H63" s="46">
        <f t="shared" si="23"/>
        <v>60.230988000000004</v>
      </c>
      <c r="I63" s="46">
        <f t="shared" si="24"/>
        <v>240.92395200000001</v>
      </c>
      <c r="J63" s="47">
        <f t="shared" si="22"/>
        <v>2.4369494248151433E-4</v>
      </c>
    </row>
    <row r="64" spans="1:10" x14ac:dyDescent="0.2">
      <c r="A64" s="43" t="s">
        <v>118</v>
      </c>
      <c r="B64" s="56">
        <v>181401</v>
      </c>
      <c r="C64" s="57" t="s">
        <v>23</v>
      </c>
      <c r="D64" s="43" t="s">
        <v>119</v>
      </c>
      <c r="E64" s="44" t="s">
        <v>108</v>
      </c>
      <c r="F64" s="45">
        <v>1</v>
      </c>
      <c r="G64" s="46">
        <v>24.7</v>
      </c>
      <c r="H64" s="46">
        <f t="shared" si="23"/>
        <v>32.475560000000002</v>
      </c>
      <c r="I64" s="46">
        <f t="shared" si="24"/>
        <v>32.475560000000002</v>
      </c>
      <c r="J64" s="47">
        <f t="shared" si="22"/>
        <v>3.2849078145019667E-5</v>
      </c>
    </row>
    <row r="65" spans="1:10" x14ac:dyDescent="0.2">
      <c r="A65" s="43" t="s">
        <v>120</v>
      </c>
      <c r="B65" s="56">
        <v>181513</v>
      </c>
      <c r="C65" s="57" t="s">
        <v>23</v>
      </c>
      <c r="D65" s="43" t="s">
        <v>121</v>
      </c>
      <c r="E65" s="44" t="s">
        <v>108</v>
      </c>
      <c r="F65" s="45">
        <v>2</v>
      </c>
      <c r="G65" s="46">
        <v>5.66</v>
      </c>
      <c r="H65" s="46">
        <f t="shared" si="23"/>
        <v>7.4417679999999997</v>
      </c>
      <c r="I65" s="46">
        <f t="shared" si="24"/>
        <v>14.883535999999999</v>
      </c>
      <c r="J65" s="47">
        <f t="shared" si="22"/>
        <v>1.505471921464059E-5</v>
      </c>
    </row>
    <row r="66" spans="1:10" x14ac:dyDescent="0.2">
      <c r="A66" s="43" t="s">
        <v>122</v>
      </c>
      <c r="B66" s="56">
        <v>180229</v>
      </c>
      <c r="C66" s="57" t="s">
        <v>23</v>
      </c>
      <c r="D66" s="43" t="s">
        <v>123</v>
      </c>
      <c r="E66" s="44" t="s">
        <v>108</v>
      </c>
      <c r="F66" s="45">
        <v>1</v>
      </c>
      <c r="G66" s="46">
        <v>14.96</v>
      </c>
      <c r="H66" s="46">
        <f t="shared" si="23"/>
        <v>19.669408000000001</v>
      </c>
      <c r="I66" s="46">
        <f t="shared" si="24"/>
        <v>19.669408000000001</v>
      </c>
      <c r="J66" s="47">
        <f t="shared" si="22"/>
        <v>1.9895635993906646E-5</v>
      </c>
    </row>
    <row r="67" spans="1:10" x14ac:dyDescent="0.2">
      <c r="A67" s="43" t="s">
        <v>124</v>
      </c>
      <c r="B67" s="56">
        <v>180221</v>
      </c>
      <c r="C67" s="57" t="s">
        <v>23</v>
      </c>
      <c r="D67" s="43" t="s">
        <v>125</v>
      </c>
      <c r="E67" s="44" t="s">
        <v>108</v>
      </c>
      <c r="F67" s="45">
        <v>4</v>
      </c>
      <c r="G67" s="46">
        <v>15.86</v>
      </c>
      <c r="H67" s="46">
        <f t="shared" si="23"/>
        <v>20.852727999999999</v>
      </c>
      <c r="I67" s="46">
        <f t="shared" si="24"/>
        <v>83.410911999999996</v>
      </c>
      <c r="J67" s="47">
        <f t="shared" si="22"/>
        <v>8.4370263867208404E-5</v>
      </c>
    </row>
    <row r="68" spans="1:10" x14ac:dyDescent="0.2">
      <c r="A68" s="43" t="s">
        <v>126</v>
      </c>
      <c r="B68" s="56">
        <v>181169</v>
      </c>
      <c r="C68" s="57" t="s">
        <v>23</v>
      </c>
      <c r="D68" s="43" t="s">
        <v>127</v>
      </c>
      <c r="E68" s="44" t="s">
        <v>108</v>
      </c>
      <c r="F68" s="45">
        <v>9</v>
      </c>
      <c r="G68" s="46">
        <v>23.36</v>
      </c>
      <c r="H68" s="46">
        <f t="shared" si="23"/>
        <v>30.713728</v>
      </c>
      <c r="I68" s="46">
        <f t="shared" si="24"/>
        <v>276.42355199999997</v>
      </c>
      <c r="J68" s="47">
        <f t="shared" si="22"/>
        <v>2.7960284166837789E-4</v>
      </c>
    </row>
    <row r="69" spans="1:10" x14ac:dyDescent="0.2">
      <c r="A69" s="43" t="s">
        <v>128</v>
      </c>
      <c r="B69" s="56">
        <v>180433</v>
      </c>
      <c r="C69" s="57" t="s">
        <v>23</v>
      </c>
      <c r="D69" s="43" t="s">
        <v>129</v>
      </c>
      <c r="E69" s="44" t="s">
        <v>108</v>
      </c>
      <c r="F69" s="45">
        <v>1</v>
      </c>
      <c r="G69" s="46">
        <v>8.61</v>
      </c>
      <c r="H69" s="46">
        <f t="shared" si="23"/>
        <v>11.320428</v>
      </c>
      <c r="I69" s="46">
        <f t="shared" si="24"/>
        <v>11.320428</v>
      </c>
      <c r="J69" s="47">
        <f t="shared" si="22"/>
        <v>1.145063007403317E-5</v>
      </c>
    </row>
    <row r="70" spans="1:10" x14ac:dyDescent="0.2">
      <c r="A70" s="43" t="s">
        <v>130</v>
      </c>
      <c r="B70" s="56">
        <v>180493</v>
      </c>
      <c r="C70" s="57" t="s">
        <v>23</v>
      </c>
      <c r="D70" s="43" t="s">
        <v>398</v>
      </c>
      <c r="E70" s="44" t="s">
        <v>108</v>
      </c>
      <c r="F70" s="45">
        <v>1</v>
      </c>
      <c r="G70" s="46">
        <v>76.64</v>
      </c>
      <c r="H70" s="46">
        <f t="shared" si="23"/>
        <v>100.766272</v>
      </c>
      <c r="I70" s="46">
        <f t="shared" si="24"/>
        <v>100.766272</v>
      </c>
      <c r="J70" s="47">
        <f t="shared" si="22"/>
        <v>1.0192523680300839E-4</v>
      </c>
    </row>
    <row r="71" spans="1:10" x14ac:dyDescent="0.2">
      <c r="A71" s="43" t="s">
        <v>131</v>
      </c>
      <c r="B71" s="56">
        <v>180461</v>
      </c>
      <c r="C71" s="57" t="s">
        <v>23</v>
      </c>
      <c r="D71" s="43" t="s">
        <v>132</v>
      </c>
      <c r="E71" s="44" t="s">
        <v>108</v>
      </c>
      <c r="F71" s="45">
        <v>1</v>
      </c>
      <c r="G71" s="46">
        <v>2430.48</v>
      </c>
      <c r="H71" s="46">
        <f t="shared" si="23"/>
        <v>3195.595104</v>
      </c>
      <c r="I71" s="46">
        <f t="shared" si="24"/>
        <v>3195.595104</v>
      </c>
      <c r="J71" s="47">
        <f t="shared" si="22"/>
        <v>3.2323492894699348E-3</v>
      </c>
    </row>
    <row r="72" spans="1:10" x14ac:dyDescent="0.2">
      <c r="A72" s="39" t="s">
        <v>133</v>
      </c>
      <c r="B72" s="55"/>
      <c r="C72" s="55"/>
      <c r="D72" s="39" t="s">
        <v>134</v>
      </c>
      <c r="E72" s="48"/>
      <c r="F72" s="49"/>
      <c r="G72" s="48"/>
      <c r="H72" s="48"/>
      <c r="I72" s="41">
        <f>SUM(I73:I84)</f>
        <v>21283.674999759998</v>
      </c>
      <c r="J72" s="50">
        <f t="shared" si="22"/>
        <v>2.1528469510004374E-2</v>
      </c>
    </row>
    <row r="73" spans="1:10" x14ac:dyDescent="0.2">
      <c r="A73" s="43" t="s">
        <v>135</v>
      </c>
      <c r="B73" s="56">
        <v>180508</v>
      </c>
      <c r="C73" s="57" t="s">
        <v>23</v>
      </c>
      <c r="D73" s="43" t="s">
        <v>136</v>
      </c>
      <c r="E73" s="44" t="s">
        <v>102</v>
      </c>
      <c r="F73" s="45">
        <v>30</v>
      </c>
      <c r="G73" s="46">
        <v>87.86</v>
      </c>
      <c r="H73" s="46">
        <f t="shared" ref="H73:H84" si="25">G73*1.3148</f>
        <v>115.518328</v>
      </c>
      <c r="I73" s="46">
        <f t="shared" ref="I73:I84" si="26">H73*F73</f>
        <v>3465.5498399999997</v>
      </c>
      <c r="J73" s="47">
        <f t="shared" si="22"/>
        <v>3.5054089139531508E-3</v>
      </c>
    </row>
    <row r="74" spans="1:10" x14ac:dyDescent="0.2">
      <c r="A74" s="43" t="s">
        <v>137</v>
      </c>
      <c r="B74" s="56">
        <v>180102</v>
      </c>
      <c r="C74" s="57" t="s">
        <v>23</v>
      </c>
      <c r="D74" s="43" t="s">
        <v>138</v>
      </c>
      <c r="E74" s="44" t="s">
        <v>102</v>
      </c>
      <c r="F74" s="45">
        <v>86.57</v>
      </c>
      <c r="G74" s="46">
        <v>41.02</v>
      </c>
      <c r="H74" s="46">
        <f t="shared" si="25"/>
        <v>53.933096000000006</v>
      </c>
      <c r="I74" s="46">
        <f t="shared" si="26"/>
        <v>4668.9881207200006</v>
      </c>
      <c r="J74" s="47">
        <f t="shared" si="22"/>
        <v>4.7226885582788971E-3</v>
      </c>
    </row>
    <row r="75" spans="1:10" x14ac:dyDescent="0.2">
      <c r="A75" s="43" t="s">
        <v>139</v>
      </c>
      <c r="B75" s="56">
        <v>180103</v>
      </c>
      <c r="C75" s="57" t="s">
        <v>23</v>
      </c>
      <c r="D75" s="43" t="s">
        <v>140</v>
      </c>
      <c r="E75" s="44" t="s">
        <v>102</v>
      </c>
      <c r="F75" s="45">
        <v>18.18</v>
      </c>
      <c r="G75" s="46">
        <v>33.99</v>
      </c>
      <c r="H75" s="46">
        <f t="shared" si="25"/>
        <v>44.690052000000001</v>
      </c>
      <c r="I75" s="46">
        <f t="shared" si="26"/>
        <v>812.46514536000007</v>
      </c>
      <c r="J75" s="47">
        <f t="shared" si="22"/>
        <v>8.218097255300726E-4</v>
      </c>
    </row>
    <row r="76" spans="1:10" x14ac:dyDescent="0.2">
      <c r="A76" s="43" t="s">
        <v>141</v>
      </c>
      <c r="B76" s="56" t="s">
        <v>142</v>
      </c>
      <c r="C76" s="57" t="s">
        <v>23</v>
      </c>
      <c r="D76" s="43" t="s">
        <v>143</v>
      </c>
      <c r="E76" s="44" t="s">
        <v>102</v>
      </c>
      <c r="F76" s="45">
        <v>6.56</v>
      </c>
      <c r="G76" s="46">
        <v>24.17</v>
      </c>
      <c r="H76" s="46">
        <f t="shared" si="25"/>
        <v>31.778716000000003</v>
      </c>
      <c r="I76" s="46">
        <f t="shared" si="26"/>
        <v>208.46837696</v>
      </c>
      <c r="J76" s="47">
        <f t="shared" si="22"/>
        <v>2.1086607915381464E-4</v>
      </c>
    </row>
    <row r="77" spans="1:10" x14ac:dyDescent="0.2">
      <c r="A77" s="43" t="s">
        <v>144</v>
      </c>
      <c r="B77" s="56" t="s">
        <v>145</v>
      </c>
      <c r="C77" s="57" t="s">
        <v>23</v>
      </c>
      <c r="D77" s="43" t="s">
        <v>146</v>
      </c>
      <c r="E77" s="44" t="s">
        <v>102</v>
      </c>
      <c r="F77" s="45">
        <v>5.57</v>
      </c>
      <c r="G77" s="46">
        <v>18.02</v>
      </c>
      <c r="H77" s="46">
        <f t="shared" si="25"/>
        <v>23.692695999999998</v>
      </c>
      <c r="I77" s="46">
        <f t="shared" si="26"/>
        <v>131.96831671999999</v>
      </c>
      <c r="J77" s="47">
        <f t="shared" si="22"/>
        <v>1.3348615231275411E-4</v>
      </c>
    </row>
    <row r="78" spans="1:10" x14ac:dyDescent="0.2">
      <c r="A78" s="43" t="s">
        <v>147</v>
      </c>
      <c r="B78" s="56">
        <v>180474</v>
      </c>
      <c r="C78" s="57" t="s">
        <v>23</v>
      </c>
      <c r="D78" s="43" t="s">
        <v>148</v>
      </c>
      <c r="E78" s="44" t="s">
        <v>108</v>
      </c>
      <c r="F78" s="45">
        <v>9</v>
      </c>
      <c r="G78" s="46">
        <v>26.11</v>
      </c>
      <c r="H78" s="46">
        <f t="shared" si="25"/>
        <v>34.329428</v>
      </c>
      <c r="I78" s="46">
        <f t="shared" si="26"/>
        <v>308.96485200000001</v>
      </c>
      <c r="J78" s="47">
        <f t="shared" si="22"/>
        <v>3.1251841592300287E-4</v>
      </c>
    </row>
    <row r="79" spans="1:10" x14ac:dyDescent="0.2">
      <c r="A79" s="43" t="s">
        <v>149</v>
      </c>
      <c r="B79" s="56">
        <v>180472</v>
      </c>
      <c r="C79" s="57" t="s">
        <v>23</v>
      </c>
      <c r="D79" s="43" t="s">
        <v>150</v>
      </c>
      <c r="E79" s="44" t="s">
        <v>108</v>
      </c>
      <c r="F79" s="45">
        <v>2</v>
      </c>
      <c r="G79" s="46">
        <v>16.91</v>
      </c>
      <c r="H79" s="46">
        <f t="shared" si="25"/>
        <v>22.233267999999999</v>
      </c>
      <c r="I79" s="46">
        <f t="shared" si="26"/>
        <v>44.466535999999998</v>
      </c>
      <c r="J79" s="47">
        <f t="shared" si="22"/>
        <v>4.4977968537026926E-5</v>
      </c>
    </row>
    <row r="80" spans="1:10" x14ac:dyDescent="0.2">
      <c r="A80" s="43" t="s">
        <v>151</v>
      </c>
      <c r="B80" s="56">
        <v>180471</v>
      </c>
      <c r="C80" s="57" t="s">
        <v>23</v>
      </c>
      <c r="D80" s="43" t="s">
        <v>152</v>
      </c>
      <c r="E80" s="44" t="s">
        <v>108</v>
      </c>
      <c r="F80" s="45">
        <v>10</v>
      </c>
      <c r="G80" s="46">
        <v>14.85</v>
      </c>
      <c r="H80" s="46">
        <f t="shared" si="25"/>
        <v>19.52478</v>
      </c>
      <c r="I80" s="46">
        <f t="shared" si="26"/>
        <v>195.24779999999998</v>
      </c>
      <c r="J80" s="47">
        <f t="shared" si="22"/>
        <v>1.9749344552774979E-4</v>
      </c>
    </row>
    <row r="81" spans="1:10" x14ac:dyDescent="0.2">
      <c r="A81" s="43" t="s">
        <v>153</v>
      </c>
      <c r="B81" s="56">
        <v>180245</v>
      </c>
      <c r="C81" s="57" t="s">
        <v>23</v>
      </c>
      <c r="D81" s="43" t="s">
        <v>154</v>
      </c>
      <c r="E81" s="44" t="s">
        <v>108</v>
      </c>
      <c r="F81" s="45">
        <v>3</v>
      </c>
      <c r="G81" s="46">
        <v>52.84</v>
      </c>
      <c r="H81" s="46">
        <f t="shared" si="25"/>
        <v>69.474032000000008</v>
      </c>
      <c r="I81" s="46">
        <f t="shared" si="26"/>
        <v>208.42209600000001</v>
      </c>
      <c r="J81" s="47">
        <f t="shared" si="22"/>
        <v>2.1081926589265254E-4</v>
      </c>
    </row>
    <row r="82" spans="1:10" x14ac:dyDescent="0.2">
      <c r="A82" s="43" t="s">
        <v>155</v>
      </c>
      <c r="B82" s="56">
        <v>180093</v>
      </c>
      <c r="C82" s="57" t="s">
        <v>23</v>
      </c>
      <c r="D82" s="43" t="s">
        <v>156</v>
      </c>
      <c r="E82" s="44" t="s">
        <v>108</v>
      </c>
      <c r="F82" s="45">
        <v>6</v>
      </c>
      <c r="G82" s="46">
        <v>31.08</v>
      </c>
      <c r="H82" s="46">
        <f t="shared" si="25"/>
        <v>40.863983999999995</v>
      </c>
      <c r="I82" s="46">
        <f t="shared" si="26"/>
        <v>245.18390399999998</v>
      </c>
      <c r="J82" s="47">
        <f t="shared" si="22"/>
        <v>2.4800389038393792E-4</v>
      </c>
    </row>
    <row r="83" spans="1:10" x14ac:dyDescent="0.2">
      <c r="A83" s="43" t="s">
        <v>157</v>
      </c>
      <c r="B83" s="56">
        <v>180485</v>
      </c>
      <c r="C83" s="57" t="s">
        <v>23</v>
      </c>
      <c r="D83" s="43" t="s">
        <v>399</v>
      </c>
      <c r="E83" s="44" t="s">
        <v>108</v>
      </c>
      <c r="F83" s="45">
        <v>1</v>
      </c>
      <c r="G83" s="46">
        <v>5104.8999999999996</v>
      </c>
      <c r="H83" s="46">
        <f t="shared" si="25"/>
        <v>6711.9225199999992</v>
      </c>
      <c r="I83" s="46">
        <f t="shared" si="26"/>
        <v>6711.9225199999992</v>
      </c>
      <c r="J83" s="47">
        <f t="shared" si="22"/>
        <v>6.789119798482221E-3</v>
      </c>
    </row>
    <row r="84" spans="1:10" x14ac:dyDescent="0.2">
      <c r="A84" s="43" t="s">
        <v>158</v>
      </c>
      <c r="B84" s="56">
        <v>180543</v>
      </c>
      <c r="C84" s="57" t="s">
        <v>23</v>
      </c>
      <c r="D84" s="43" t="s">
        <v>400</v>
      </c>
      <c r="E84" s="44" t="s">
        <v>108</v>
      </c>
      <c r="F84" s="45">
        <v>1</v>
      </c>
      <c r="G84" s="46">
        <v>3256.79</v>
      </c>
      <c r="H84" s="46">
        <f t="shared" si="25"/>
        <v>4282.0274920000002</v>
      </c>
      <c r="I84" s="46">
        <f t="shared" si="26"/>
        <v>4282.0274920000002</v>
      </c>
      <c r="J84" s="47">
        <f t="shared" si="22"/>
        <v>4.3312772960290933E-3</v>
      </c>
    </row>
    <row r="85" spans="1:10" x14ac:dyDescent="0.2">
      <c r="A85" s="39" t="s">
        <v>159</v>
      </c>
      <c r="B85" s="55"/>
      <c r="C85" s="55"/>
      <c r="D85" s="39" t="s">
        <v>160</v>
      </c>
      <c r="E85" s="48"/>
      <c r="F85" s="49"/>
      <c r="G85" s="48"/>
      <c r="H85" s="48"/>
      <c r="I85" s="41">
        <f>SUM(I86:I95)</f>
        <v>37703.658406000002</v>
      </c>
      <c r="J85" s="50">
        <f t="shared" si="22"/>
        <v>3.8137307603989638E-2</v>
      </c>
    </row>
    <row r="86" spans="1:10" x14ac:dyDescent="0.2">
      <c r="A86" s="43" t="s">
        <v>161</v>
      </c>
      <c r="B86" s="56">
        <v>170075</v>
      </c>
      <c r="C86" s="57" t="s">
        <v>23</v>
      </c>
      <c r="D86" s="43" t="s">
        <v>162</v>
      </c>
      <c r="E86" s="44" t="s">
        <v>102</v>
      </c>
      <c r="F86" s="45">
        <v>45.79</v>
      </c>
      <c r="G86" s="46">
        <v>10.220000000000001</v>
      </c>
      <c r="H86" s="46">
        <f t="shared" ref="H86:H95" si="27">G86*1.3148</f>
        <v>13.437256</v>
      </c>
      <c r="I86" s="46">
        <f t="shared" ref="I86:I95" si="28">H86*F86</f>
        <v>615.29195224</v>
      </c>
      <c r="J86" s="47">
        <f t="shared" si="22"/>
        <v>6.2236874194420257E-4</v>
      </c>
    </row>
    <row r="87" spans="1:10" x14ac:dyDescent="0.2">
      <c r="A87" s="43" t="s">
        <v>163</v>
      </c>
      <c r="B87" s="56" t="s">
        <v>164</v>
      </c>
      <c r="C87" s="57" t="s">
        <v>23</v>
      </c>
      <c r="D87" s="43" t="s">
        <v>165</v>
      </c>
      <c r="E87" s="44" t="s">
        <v>102</v>
      </c>
      <c r="F87" s="45">
        <v>60.4</v>
      </c>
      <c r="G87" s="46">
        <v>13.93</v>
      </c>
      <c r="H87" s="46">
        <f t="shared" si="27"/>
        <v>18.315163999999999</v>
      </c>
      <c r="I87" s="46">
        <f t="shared" si="28"/>
        <v>1106.2359056</v>
      </c>
      <c r="J87" s="47">
        <f t="shared" si="22"/>
        <v>1.1189592946166593E-3</v>
      </c>
    </row>
    <row r="88" spans="1:10" x14ac:dyDescent="0.2">
      <c r="A88" s="43" t="s">
        <v>166</v>
      </c>
      <c r="B88" s="56" t="s">
        <v>167</v>
      </c>
      <c r="C88" s="57" t="s">
        <v>23</v>
      </c>
      <c r="D88" s="43" t="s">
        <v>168</v>
      </c>
      <c r="E88" s="44" t="s">
        <v>102</v>
      </c>
      <c r="F88" s="45">
        <v>27.04</v>
      </c>
      <c r="G88" s="46">
        <v>15.73</v>
      </c>
      <c r="H88" s="46">
        <f t="shared" si="27"/>
        <v>20.681804</v>
      </c>
      <c r="I88" s="46">
        <f t="shared" si="28"/>
        <v>559.23598015999994</v>
      </c>
      <c r="J88" s="47">
        <f t="shared" si="22"/>
        <v>5.6566804125263756E-4</v>
      </c>
    </row>
    <row r="89" spans="1:10" x14ac:dyDescent="0.2">
      <c r="A89" s="43" t="s">
        <v>169</v>
      </c>
      <c r="B89" s="56">
        <v>171407</v>
      </c>
      <c r="C89" s="57" t="s">
        <v>23</v>
      </c>
      <c r="D89" s="43" t="s">
        <v>170</v>
      </c>
      <c r="E89" s="44" t="s">
        <v>108</v>
      </c>
      <c r="F89" s="45">
        <v>2</v>
      </c>
      <c r="G89" s="46">
        <v>4.3</v>
      </c>
      <c r="H89" s="46">
        <f t="shared" si="27"/>
        <v>5.6536399999999993</v>
      </c>
      <c r="I89" s="46">
        <f t="shared" si="28"/>
        <v>11.307279999999999</v>
      </c>
      <c r="J89" s="47">
        <f t="shared" si="22"/>
        <v>1.1437330852112109E-5</v>
      </c>
    </row>
    <row r="90" spans="1:10" x14ac:dyDescent="0.2">
      <c r="A90" s="43" t="s">
        <v>171</v>
      </c>
      <c r="B90" s="56">
        <v>171417</v>
      </c>
      <c r="C90" s="57" t="s">
        <v>23</v>
      </c>
      <c r="D90" s="43" t="s">
        <v>172</v>
      </c>
      <c r="E90" s="44" t="s">
        <v>108</v>
      </c>
      <c r="F90" s="45">
        <v>20</v>
      </c>
      <c r="G90" s="46">
        <v>5.98</v>
      </c>
      <c r="H90" s="46">
        <f t="shared" si="27"/>
        <v>7.8625040000000004</v>
      </c>
      <c r="I90" s="46">
        <f t="shared" si="28"/>
        <v>157.25008</v>
      </c>
      <c r="J90" s="47">
        <f t="shared" si="22"/>
        <v>1.590586941758847E-4</v>
      </c>
    </row>
    <row r="91" spans="1:10" x14ac:dyDescent="0.2">
      <c r="A91" s="43" t="s">
        <v>173</v>
      </c>
      <c r="B91" s="56">
        <v>170881</v>
      </c>
      <c r="C91" s="57" t="s">
        <v>23</v>
      </c>
      <c r="D91" s="43" t="s">
        <v>174</v>
      </c>
      <c r="E91" s="44" t="s">
        <v>108</v>
      </c>
      <c r="F91" s="45">
        <v>42</v>
      </c>
      <c r="G91" s="46">
        <v>3.32</v>
      </c>
      <c r="H91" s="46">
        <f t="shared" si="27"/>
        <v>4.3651359999999997</v>
      </c>
      <c r="I91" s="46">
        <f t="shared" si="28"/>
        <v>183.335712</v>
      </c>
      <c r="J91" s="47">
        <f t="shared" si="22"/>
        <v>1.8544435046726892E-4</v>
      </c>
    </row>
    <row r="92" spans="1:10" x14ac:dyDescent="0.2">
      <c r="A92" s="43" t="s">
        <v>175</v>
      </c>
      <c r="B92" s="56">
        <v>170326</v>
      </c>
      <c r="C92" s="57" t="s">
        <v>23</v>
      </c>
      <c r="D92" s="43" t="s">
        <v>176</v>
      </c>
      <c r="E92" s="44" t="s">
        <v>108</v>
      </c>
      <c r="F92" s="45">
        <v>12</v>
      </c>
      <c r="G92" s="46">
        <v>23.02</v>
      </c>
      <c r="H92" s="46">
        <f t="shared" si="27"/>
        <v>30.266696</v>
      </c>
      <c r="I92" s="46">
        <f t="shared" si="28"/>
        <v>363.20035200000001</v>
      </c>
      <c r="J92" s="47">
        <f t="shared" si="22"/>
        <v>3.6737770634737783E-4</v>
      </c>
    </row>
    <row r="93" spans="1:10" x14ac:dyDescent="0.2">
      <c r="A93" s="43" t="s">
        <v>177</v>
      </c>
      <c r="B93" s="56" t="s">
        <v>178</v>
      </c>
      <c r="C93" s="57" t="s">
        <v>23</v>
      </c>
      <c r="D93" s="43" t="s">
        <v>179</v>
      </c>
      <c r="E93" s="44" t="s">
        <v>108</v>
      </c>
      <c r="F93" s="45">
        <v>10</v>
      </c>
      <c r="G93" s="46">
        <v>65.61</v>
      </c>
      <c r="H93" s="46">
        <f t="shared" si="27"/>
        <v>86.264027999999996</v>
      </c>
      <c r="I93" s="46">
        <f t="shared" si="28"/>
        <v>862.64027999999996</v>
      </c>
      <c r="J93" s="47">
        <f t="shared" si="22"/>
        <v>8.7256195024078547E-4</v>
      </c>
    </row>
    <row r="94" spans="1:10" x14ac:dyDescent="0.2">
      <c r="A94" s="43" t="s">
        <v>180</v>
      </c>
      <c r="B94" s="56" t="s">
        <v>181</v>
      </c>
      <c r="C94" s="57" t="s">
        <v>23</v>
      </c>
      <c r="D94" s="43" t="s">
        <v>182</v>
      </c>
      <c r="E94" s="44" t="s">
        <v>108</v>
      </c>
      <c r="F94" s="45">
        <v>2</v>
      </c>
      <c r="G94" s="46">
        <v>426.24</v>
      </c>
      <c r="H94" s="46">
        <f t="shared" si="27"/>
        <v>560.42035199999998</v>
      </c>
      <c r="I94" s="46">
        <f t="shared" si="28"/>
        <v>1120.840704</v>
      </c>
      <c r="J94" s="47">
        <f t="shared" si="22"/>
        <v>1.1337320703265735E-3</v>
      </c>
    </row>
    <row r="95" spans="1:10" x14ac:dyDescent="0.2">
      <c r="A95" s="43" t="s">
        <v>183</v>
      </c>
      <c r="B95" s="56">
        <v>170683</v>
      </c>
      <c r="C95" s="57" t="s">
        <v>23</v>
      </c>
      <c r="D95" s="43" t="s">
        <v>461</v>
      </c>
      <c r="E95" s="44" t="s">
        <v>184</v>
      </c>
      <c r="F95" s="45">
        <v>60</v>
      </c>
      <c r="G95" s="46">
        <v>414.82</v>
      </c>
      <c r="H95" s="46">
        <f t="shared" si="27"/>
        <v>545.40533600000003</v>
      </c>
      <c r="I95" s="46">
        <f t="shared" si="28"/>
        <v>32724.320160000003</v>
      </c>
      <c r="J95" s="47">
        <f t="shared" si="22"/>
        <v>3.3100699423766138E-2</v>
      </c>
    </row>
    <row r="96" spans="1:10" x14ac:dyDescent="0.2">
      <c r="A96" s="39" t="s">
        <v>185</v>
      </c>
      <c r="B96" s="55"/>
      <c r="C96" s="55"/>
      <c r="D96" s="39" t="s">
        <v>186</v>
      </c>
      <c r="E96" s="48"/>
      <c r="F96" s="49"/>
      <c r="G96" s="48"/>
      <c r="H96" s="48"/>
      <c r="I96" s="41">
        <f>SUM(I97:I98)</f>
        <v>23922.52304</v>
      </c>
      <c r="J96" s="50">
        <f t="shared" si="22"/>
        <v>2.4197668300931327E-2</v>
      </c>
    </row>
    <row r="97" spans="1:10" x14ac:dyDescent="0.2">
      <c r="A97" s="43" t="s">
        <v>187</v>
      </c>
      <c r="B97" s="56">
        <v>231084</v>
      </c>
      <c r="C97" s="57" t="s">
        <v>23</v>
      </c>
      <c r="D97" s="43" t="s">
        <v>401</v>
      </c>
      <c r="E97" s="44" t="s">
        <v>184</v>
      </c>
      <c r="F97" s="45">
        <v>10</v>
      </c>
      <c r="G97" s="46">
        <v>253.58</v>
      </c>
      <c r="H97" s="46">
        <f t="shared" ref="H97:H98" si="29">G97*1.3148</f>
        <v>333.40698400000002</v>
      </c>
      <c r="I97" s="46">
        <f t="shared" ref="I97:I98" si="30">H97*F97</f>
        <v>3334.0698400000001</v>
      </c>
      <c r="J97" s="47">
        <f t="shared" si="22"/>
        <v>3.3724166947425452E-3</v>
      </c>
    </row>
    <row r="98" spans="1:10" x14ac:dyDescent="0.2">
      <c r="A98" s="43" t="s">
        <v>188</v>
      </c>
      <c r="B98" s="56">
        <v>231085</v>
      </c>
      <c r="C98" s="57" t="s">
        <v>23</v>
      </c>
      <c r="D98" s="43" t="s">
        <v>402</v>
      </c>
      <c r="E98" s="44" t="s">
        <v>184</v>
      </c>
      <c r="F98" s="45">
        <v>10</v>
      </c>
      <c r="G98" s="46">
        <v>1565.9</v>
      </c>
      <c r="H98" s="46">
        <f t="shared" si="29"/>
        <v>2058.8453199999999</v>
      </c>
      <c r="I98" s="46">
        <f t="shared" si="30"/>
        <v>20588.4532</v>
      </c>
      <c r="J98" s="47">
        <f t="shared" si="22"/>
        <v>2.0825251606188783E-2</v>
      </c>
    </row>
    <row r="99" spans="1:10" x14ac:dyDescent="0.2">
      <c r="A99" s="43"/>
      <c r="B99" s="56"/>
      <c r="C99" s="57"/>
      <c r="D99" s="43"/>
      <c r="E99" s="44"/>
      <c r="F99" s="45"/>
      <c r="G99" s="46"/>
      <c r="H99" s="46"/>
      <c r="I99" s="46"/>
      <c r="J99" s="47"/>
    </row>
    <row r="100" spans="1:10" x14ac:dyDescent="0.2">
      <c r="A100" s="39" t="s">
        <v>189</v>
      </c>
      <c r="B100" s="55"/>
      <c r="C100" s="55"/>
      <c r="D100" s="39" t="s">
        <v>190</v>
      </c>
      <c r="E100" s="48"/>
      <c r="F100" s="49"/>
      <c r="G100" s="48"/>
      <c r="H100" s="48"/>
      <c r="I100" s="41">
        <f>SUM(I101:I123)</f>
        <v>106558.139579896</v>
      </c>
      <c r="J100" s="50">
        <f t="shared" ref="J100:J123" si="31">I100/H$198</f>
        <v>0.10778371963556338</v>
      </c>
    </row>
    <row r="101" spans="1:10" ht="25.5" x14ac:dyDescent="0.2">
      <c r="A101" s="43" t="s">
        <v>191</v>
      </c>
      <c r="B101" s="56" t="s">
        <v>192</v>
      </c>
      <c r="C101" s="57" t="s">
        <v>193</v>
      </c>
      <c r="D101" s="43" t="s">
        <v>194</v>
      </c>
      <c r="E101" s="44" t="s">
        <v>21</v>
      </c>
      <c r="F101" s="45">
        <v>8.375</v>
      </c>
      <c r="G101" s="46">
        <v>530.62</v>
      </c>
      <c r="H101" s="46">
        <f t="shared" ref="H101:H123" si="32">G101*1.3148</f>
        <v>697.659176</v>
      </c>
      <c r="I101" s="46">
        <f t="shared" ref="I101:I123" si="33">H101*F101</f>
        <v>5842.8955990000004</v>
      </c>
      <c r="J101" s="47">
        <f t="shared" si="31"/>
        <v>5.9100977511932816E-3</v>
      </c>
    </row>
    <row r="102" spans="1:10" ht="38.25" x14ac:dyDescent="0.2">
      <c r="A102" s="43" t="s">
        <v>195</v>
      </c>
      <c r="B102" s="57" t="s">
        <v>382</v>
      </c>
      <c r="C102" s="57" t="s">
        <v>381</v>
      </c>
      <c r="D102" s="43" t="s">
        <v>441</v>
      </c>
      <c r="E102" s="44" t="s">
        <v>21</v>
      </c>
      <c r="F102" s="45">
        <v>7.14</v>
      </c>
      <c r="G102" s="46">
        <f>602.25+364.59+95.55</f>
        <v>1062.3899999999999</v>
      </c>
      <c r="H102" s="46">
        <f t="shared" si="32"/>
        <v>1396.8303719999999</v>
      </c>
      <c r="I102" s="46">
        <f t="shared" si="33"/>
        <v>9973.3688560799983</v>
      </c>
      <c r="J102" s="47">
        <f t="shared" si="31"/>
        <v>1.0088077708974911E-2</v>
      </c>
    </row>
    <row r="103" spans="1:10" ht="38.25" x14ac:dyDescent="0.2">
      <c r="A103" s="43" t="s">
        <v>196</v>
      </c>
      <c r="B103" s="57" t="s">
        <v>382</v>
      </c>
      <c r="C103" s="57" t="s">
        <v>23</v>
      </c>
      <c r="D103" s="43" t="s">
        <v>442</v>
      </c>
      <c r="E103" s="44" t="s">
        <v>21</v>
      </c>
      <c r="F103" s="45">
        <v>5.9429999999999996</v>
      </c>
      <c r="G103" s="46">
        <f>602.25+364.59+95.55</f>
        <v>1062.3899999999999</v>
      </c>
      <c r="H103" s="46">
        <f t="shared" si="32"/>
        <v>1396.8303719999999</v>
      </c>
      <c r="I103" s="46">
        <f t="shared" si="33"/>
        <v>8301.3629007959989</v>
      </c>
      <c r="J103" s="47">
        <f t="shared" si="31"/>
        <v>8.3968411518820577E-3</v>
      </c>
    </row>
    <row r="104" spans="1:10" ht="25.5" x14ac:dyDescent="0.2">
      <c r="A104" s="43" t="s">
        <v>197</v>
      </c>
      <c r="B104" s="56">
        <v>91838</v>
      </c>
      <c r="C104" s="57" t="s">
        <v>23</v>
      </c>
      <c r="D104" s="43" t="s">
        <v>443</v>
      </c>
      <c r="E104" s="44" t="s">
        <v>21</v>
      </c>
      <c r="F104" s="45">
        <v>4.62</v>
      </c>
      <c r="G104" s="46">
        <v>602.25</v>
      </c>
      <c r="H104" s="46">
        <f t="shared" si="32"/>
        <v>791.8383</v>
      </c>
      <c r="I104" s="46">
        <f t="shared" si="33"/>
        <v>3658.292946</v>
      </c>
      <c r="J104" s="47">
        <f t="shared" si="31"/>
        <v>3.7003688577049391E-3</v>
      </c>
    </row>
    <row r="105" spans="1:10" ht="38.25" x14ac:dyDescent="0.2">
      <c r="A105" s="43" t="s">
        <v>198</v>
      </c>
      <c r="B105" s="57" t="s">
        <v>382</v>
      </c>
      <c r="C105" s="57" t="s">
        <v>23</v>
      </c>
      <c r="D105" s="43" t="s">
        <v>403</v>
      </c>
      <c r="E105" s="44" t="s">
        <v>21</v>
      </c>
      <c r="F105" s="45">
        <v>3.4649999999999999</v>
      </c>
      <c r="G105" s="46">
        <f t="shared" ref="G105" si="34">602.25+364.59+95.55</f>
        <v>1062.3899999999999</v>
      </c>
      <c r="H105" s="46">
        <f t="shared" si="32"/>
        <v>1396.8303719999999</v>
      </c>
      <c r="I105" s="46">
        <f t="shared" si="33"/>
        <v>4840.0172389799991</v>
      </c>
      <c r="J105" s="47">
        <f t="shared" si="31"/>
        <v>4.895684770531942E-3</v>
      </c>
    </row>
    <row r="106" spans="1:10" x14ac:dyDescent="0.2">
      <c r="A106" s="43" t="s">
        <v>199</v>
      </c>
      <c r="B106" s="57">
        <v>91341</v>
      </c>
      <c r="C106" s="57" t="s">
        <v>23</v>
      </c>
      <c r="D106" s="43" t="s">
        <v>404</v>
      </c>
      <c r="E106" s="44" t="s">
        <v>21</v>
      </c>
      <c r="F106" s="45">
        <v>5.1239999999999997</v>
      </c>
      <c r="G106" s="46">
        <v>481.12</v>
      </c>
      <c r="H106" s="46">
        <f t="shared" si="32"/>
        <v>632.57657600000005</v>
      </c>
      <c r="I106" s="46">
        <f t="shared" si="33"/>
        <v>3241.3223754239998</v>
      </c>
      <c r="J106" s="47">
        <f t="shared" si="31"/>
        <v>3.2786024937985284E-3</v>
      </c>
    </row>
    <row r="107" spans="1:10" ht="25.5" x14ac:dyDescent="0.2">
      <c r="A107" s="43" t="s">
        <v>200</v>
      </c>
      <c r="B107" s="57" t="s">
        <v>383</v>
      </c>
      <c r="C107" s="57" t="s">
        <v>23</v>
      </c>
      <c r="D107" s="43" t="s">
        <v>405</v>
      </c>
      <c r="E107" s="44" t="s">
        <v>21</v>
      </c>
      <c r="F107" s="45">
        <v>1</v>
      </c>
      <c r="G107" s="46">
        <f t="shared" ref="G107:G109" si="35">602.25+289.39</f>
        <v>891.64</v>
      </c>
      <c r="H107" s="46">
        <f t="shared" si="32"/>
        <v>1172.328272</v>
      </c>
      <c r="I107" s="46">
        <f t="shared" si="33"/>
        <v>1172.328272</v>
      </c>
      <c r="J107" s="47">
        <f t="shared" si="31"/>
        <v>1.1858118233694468E-3</v>
      </c>
    </row>
    <row r="108" spans="1:10" ht="25.5" x14ac:dyDescent="0.2">
      <c r="A108" s="43" t="s">
        <v>201</v>
      </c>
      <c r="B108" s="57" t="s">
        <v>383</v>
      </c>
      <c r="C108" s="57" t="s">
        <v>23</v>
      </c>
      <c r="D108" s="43" t="s">
        <v>406</v>
      </c>
      <c r="E108" s="44" t="s">
        <v>21</v>
      </c>
      <c r="F108" s="45">
        <v>1.22</v>
      </c>
      <c r="G108" s="46">
        <f t="shared" si="35"/>
        <v>891.64</v>
      </c>
      <c r="H108" s="46">
        <f t="shared" si="32"/>
        <v>1172.328272</v>
      </c>
      <c r="I108" s="46">
        <f t="shared" si="33"/>
        <v>1430.24049184</v>
      </c>
      <c r="J108" s="47">
        <f t="shared" si="31"/>
        <v>1.446690424510725E-3</v>
      </c>
    </row>
    <row r="109" spans="1:10" ht="25.5" x14ac:dyDescent="0.2">
      <c r="A109" s="43" t="s">
        <v>202</v>
      </c>
      <c r="B109" s="57" t="s">
        <v>383</v>
      </c>
      <c r="C109" s="57" t="s">
        <v>23</v>
      </c>
      <c r="D109" s="43" t="s">
        <v>407</v>
      </c>
      <c r="E109" s="44" t="s">
        <v>21</v>
      </c>
      <c r="F109" s="45">
        <v>1.22</v>
      </c>
      <c r="G109" s="46">
        <f t="shared" si="35"/>
        <v>891.64</v>
      </c>
      <c r="H109" s="46">
        <f t="shared" si="32"/>
        <v>1172.328272</v>
      </c>
      <c r="I109" s="46">
        <f t="shared" si="33"/>
        <v>1430.24049184</v>
      </c>
      <c r="J109" s="47">
        <f t="shared" si="31"/>
        <v>1.446690424510725E-3</v>
      </c>
    </row>
    <row r="110" spans="1:10" ht="38.25" x14ac:dyDescent="0.2">
      <c r="A110" s="43" t="s">
        <v>203</v>
      </c>
      <c r="B110" s="57" t="s">
        <v>382</v>
      </c>
      <c r="C110" s="57" t="s">
        <v>23</v>
      </c>
      <c r="D110" s="43" t="s">
        <v>444</v>
      </c>
      <c r="E110" s="44" t="s">
        <v>21</v>
      </c>
      <c r="F110" s="45">
        <v>11.76</v>
      </c>
      <c r="G110" s="46">
        <f t="shared" ref="G110:G112" si="36">602.25+364.59+95.55</f>
        <v>1062.3899999999999</v>
      </c>
      <c r="H110" s="46">
        <f t="shared" si="32"/>
        <v>1396.8303719999999</v>
      </c>
      <c r="I110" s="46">
        <f t="shared" si="33"/>
        <v>16426.725174719999</v>
      </c>
      <c r="J110" s="47">
        <f t="shared" si="31"/>
        <v>1.66156574030175E-2</v>
      </c>
    </row>
    <row r="111" spans="1:10" ht="38.25" x14ac:dyDescent="0.2">
      <c r="A111" s="43" t="s">
        <v>204</v>
      </c>
      <c r="B111" s="57" t="s">
        <v>382</v>
      </c>
      <c r="C111" s="57" t="s">
        <v>23</v>
      </c>
      <c r="D111" s="43" t="s">
        <v>445</v>
      </c>
      <c r="E111" s="44" t="s">
        <v>21</v>
      </c>
      <c r="F111" s="45">
        <v>7.2480000000000002</v>
      </c>
      <c r="G111" s="46">
        <f t="shared" si="36"/>
        <v>1062.3899999999999</v>
      </c>
      <c r="H111" s="46">
        <f t="shared" si="32"/>
        <v>1396.8303719999999</v>
      </c>
      <c r="I111" s="46">
        <f t="shared" si="33"/>
        <v>10124.226536255999</v>
      </c>
      <c r="J111" s="47">
        <f t="shared" si="31"/>
        <v>1.024067048104344E-2</v>
      </c>
    </row>
    <row r="112" spans="1:10" ht="38.25" x14ac:dyDescent="0.2">
      <c r="A112" s="43" t="s">
        <v>205</v>
      </c>
      <c r="B112" s="57" t="s">
        <v>382</v>
      </c>
      <c r="C112" s="57" t="s">
        <v>23</v>
      </c>
      <c r="D112" s="43" t="s">
        <v>446</v>
      </c>
      <c r="E112" s="44" t="s">
        <v>21</v>
      </c>
      <c r="F112" s="45">
        <v>5.04</v>
      </c>
      <c r="G112" s="46">
        <f t="shared" si="36"/>
        <v>1062.3899999999999</v>
      </c>
      <c r="H112" s="46">
        <f t="shared" si="32"/>
        <v>1396.8303719999999</v>
      </c>
      <c r="I112" s="46">
        <f t="shared" si="33"/>
        <v>7040.0250748799999</v>
      </c>
      <c r="J112" s="47">
        <f t="shared" si="31"/>
        <v>7.1209960298646438E-3</v>
      </c>
    </row>
    <row r="113" spans="1:10" ht="25.5" x14ac:dyDescent="0.2">
      <c r="A113" s="43" t="s">
        <v>206</v>
      </c>
      <c r="B113" s="57" t="s">
        <v>383</v>
      </c>
      <c r="C113" s="57" t="s">
        <v>23</v>
      </c>
      <c r="D113" s="43" t="s">
        <v>408</v>
      </c>
      <c r="E113" s="44" t="s">
        <v>21</v>
      </c>
      <c r="F113" s="45">
        <v>0.5</v>
      </c>
      <c r="G113" s="46">
        <f t="shared" ref="G113:G116" si="37">602.25+289.39</f>
        <v>891.64</v>
      </c>
      <c r="H113" s="46">
        <f t="shared" si="32"/>
        <v>1172.328272</v>
      </c>
      <c r="I113" s="46">
        <f t="shared" si="33"/>
        <v>586.16413599999998</v>
      </c>
      <c r="J113" s="47">
        <f t="shared" si="31"/>
        <v>5.9290591168472339E-4</v>
      </c>
    </row>
    <row r="114" spans="1:10" ht="25.5" x14ac:dyDescent="0.2">
      <c r="A114" s="43" t="s">
        <v>207</v>
      </c>
      <c r="B114" s="57" t="s">
        <v>383</v>
      </c>
      <c r="C114" s="57" t="s">
        <v>23</v>
      </c>
      <c r="D114" s="43" t="s">
        <v>409</v>
      </c>
      <c r="E114" s="44" t="s">
        <v>21</v>
      </c>
      <c r="F114" s="45">
        <v>0.85</v>
      </c>
      <c r="G114" s="46">
        <f t="shared" si="37"/>
        <v>891.64</v>
      </c>
      <c r="H114" s="46">
        <f t="shared" si="32"/>
        <v>1172.328272</v>
      </c>
      <c r="I114" s="46">
        <f t="shared" si="33"/>
        <v>996.47903119999989</v>
      </c>
      <c r="J114" s="47">
        <f t="shared" si="31"/>
        <v>1.0079400498640297E-3</v>
      </c>
    </row>
    <row r="115" spans="1:10" ht="25.5" x14ac:dyDescent="0.2">
      <c r="A115" s="43" t="s">
        <v>208</v>
      </c>
      <c r="B115" s="57" t="s">
        <v>383</v>
      </c>
      <c r="C115" s="57" t="s">
        <v>23</v>
      </c>
      <c r="D115" s="43" t="s">
        <v>410</v>
      </c>
      <c r="E115" s="44" t="s">
        <v>21</v>
      </c>
      <c r="F115" s="45">
        <v>1.05</v>
      </c>
      <c r="G115" s="46">
        <f t="shared" si="37"/>
        <v>891.64</v>
      </c>
      <c r="H115" s="46">
        <f t="shared" si="32"/>
        <v>1172.328272</v>
      </c>
      <c r="I115" s="46">
        <f t="shared" si="33"/>
        <v>1230.9446856</v>
      </c>
      <c r="J115" s="47">
        <f t="shared" si="31"/>
        <v>1.2451024145379191E-3</v>
      </c>
    </row>
    <row r="116" spans="1:10" ht="25.5" x14ac:dyDescent="0.2">
      <c r="A116" s="43" t="s">
        <v>209</v>
      </c>
      <c r="B116" s="57" t="s">
        <v>383</v>
      </c>
      <c r="C116" s="57" t="s">
        <v>23</v>
      </c>
      <c r="D116" s="43" t="s">
        <v>411</v>
      </c>
      <c r="E116" s="44" t="s">
        <v>21</v>
      </c>
      <c r="F116" s="45">
        <v>1.55</v>
      </c>
      <c r="G116" s="46">
        <f t="shared" si="37"/>
        <v>891.64</v>
      </c>
      <c r="H116" s="46">
        <f t="shared" si="32"/>
        <v>1172.328272</v>
      </c>
      <c r="I116" s="46">
        <f t="shared" si="33"/>
        <v>1817.1088216000001</v>
      </c>
      <c r="J116" s="47">
        <f t="shared" si="31"/>
        <v>1.8380083262226426E-3</v>
      </c>
    </row>
    <row r="117" spans="1:10" x14ac:dyDescent="0.2">
      <c r="A117" s="43" t="s">
        <v>210</v>
      </c>
      <c r="B117" s="56">
        <v>91514</v>
      </c>
      <c r="C117" s="57" t="s">
        <v>23</v>
      </c>
      <c r="D117" s="43" t="s">
        <v>412</v>
      </c>
      <c r="E117" s="44" t="s">
        <v>21</v>
      </c>
      <c r="F117" s="45">
        <v>3.23</v>
      </c>
      <c r="G117" s="46">
        <v>943.82</v>
      </c>
      <c r="H117" s="46">
        <f t="shared" si="32"/>
        <v>1240.934536</v>
      </c>
      <c r="I117" s="46">
        <f t="shared" si="33"/>
        <v>4008.2185512799997</v>
      </c>
      <c r="J117" s="47">
        <f t="shared" si="31"/>
        <v>4.0543191376319369E-3</v>
      </c>
    </row>
    <row r="118" spans="1:10" ht="63.75" x14ac:dyDescent="0.2">
      <c r="A118" s="43" t="s">
        <v>211</v>
      </c>
      <c r="B118" s="56">
        <v>91315</v>
      </c>
      <c r="C118" s="57" t="s">
        <v>19</v>
      </c>
      <c r="D118" s="43" t="s">
        <v>386</v>
      </c>
      <c r="E118" s="44" t="s">
        <v>108</v>
      </c>
      <c r="F118" s="45">
        <v>1</v>
      </c>
      <c r="G118" s="46">
        <v>751.03</v>
      </c>
      <c r="H118" s="46">
        <f t="shared" si="32"/>
        <v>987.4542439999999</v>
      </c>
      <c r="I118" s="46">
        <f t="shared" si="33"/>
        <v>987.4542439999999</v>
      </c>
      <c r="J118" s="47">
        <f t="shared" si="31"/>
        <v>9.9881146393741372E-4</v>
      </c>
    </row>
    <row r="119" spans="1:10" ht="25.5" x14ac:dyDescent="0.2">
      <c r="A119" s="43" t="s">
        <v>212</v>
      </c>
      <c r="B119" s="56">
        <v>91287</v>
      </c>
      <c r="C119" s="57" t="s">
        <v>19</v>
      </c>
      <c r="D119" s="43" t="s">
        <v>387</v>
      </c>
      <c r="E119" s="44" t="s">
        <v>108</v>
      </c>
      <c r="F119" s="45">
        <v>1</v>
      </c>
      <c r="G119" s="46">
        <v>154.16</v>
      </c>
      <c r="H119" s="46">
        <f t="shared" si="32"/>
        <v>202.68956799999998</v>
      </c>
      <c r="I119" s="46">
        <f t="shared" si="33"/>
        <v>202.68956799999998</v>
      </c>
      <c r="J119" s="47">
        <f t="shared" si="31"/>
        <v>2.0502080513507009E-4</v>
      </c>
    </row>
    <row r="120" spans="1:10" ht="25.5" x14ac:dyDescent="0.2">
      <c r="A120" s="43" t="s">
        <v>213</v>
      </c>
      <c r="B120" s="56">
        <v>100874</v>
      </c>
      <c r="C120" s="57" t="s">
        <v>19</v>
      </c>
      <c r="D120" s="43" t="s">
        <v>388</v>
      </c>
      <c r="E120" s="44" t="s">
        <v>108</v>
      </c>
      <c r="F120" s="45">
        <v>1</v>
      </c>
      <c r="G120" s="46">
        <v>298.60000000000002</v>
      </c>
      <c r="H120" s="46">
        <f t="shared" si="32"/>
        <v>392.59928000000002</v>
      </c>
      <c r="I120" s="46">
        <f t="shared" si="33"/>
        <v>392.59928000000002</v>
      </c>
      <c r="J120" s="47">
        <f t="shared" si="31"/>
        <v>3.9711476656286934E-4</v>
      </c>
    </row>
    <row r="121" spans="1:10" ht="25.5" x14ac:dyDescent="0.2">
      <c r="A121" s="43" t="s">
        <v>214</v>
      </c>
      <c r="B121" s="56">
        <v>91508</v>
      </c>
      <c r="C121" s="57" t="s">
        <v>23</v>
      </c>
      <c r="D121" s="43" t="s">
        <v>413</v>
      </c>
      <c r="E121" s="44" t="s">
        <v>108</v>
      </c>
      <c r="F121" s="45">
        <v>2</v>
      </c>
      <c r="G121" s="46">
        <v>1040.57</v>
      </c>
      <c r="H121" s="46">
        <f t="shared" si="32"/>
        <v>1368.1414359999999</v>
      </c>
      <c r="I121" s="46">
        <f t="shared" si="33"/>
        <v>2736.2828719999998</v>
      </c>
      <c r="J121" s="47">
        <f t="shared" si="31"/>
        <v>2.7677542708796042E-3</v>
      </c>
    </row>
    <row r="122" spans="1:10" ht="25.5" x14ac:dyDescent="0.2">
      <c r="A122" s="43" t="s">
        <v>215</v>
      </c>
      <c r="B122" s="56">
        <v>91505</v>
      </c>
      <c r="C122" s="57" t="s">
        <v>23</v>
      </c>
      <c r="D122" s="43" t="s">
        <v>216</v>
      </c>
      <c r="E122" s="44" t="s">
        <v>21</v>
      </c>
      <c r="F122" s="45">
        <v>14.75</v>
      </c>
      <c r="G122" s="46">
        <v>461.82</v>
      </c>
      <c r="H122" s="46">
        <f t="shared" ref="H122" si="38">G122*1.3148</f>
        <v>607.20093599999996</v>
      </c>
      <c r="I122" s="46">
        <f t="shared" ref="I122" si="39">H122*F122</f>
        <v>8956.2138059999997</v>
      </c>
      <c r="J122" s="47">
        <f t="shared" ref="J122" si="40">I122/H$198</f>
        <v>9.0592238346866999E-3</v>
      </c>
    </row>
    <row r="123" spans="1:10" ht="38.25" x14ac:dyDescent="0.2">
      <c r="A123" s="43" t="s">
        <v>458</v>
      </c>
      <c r="B123" s="56">
        <v>241470</v>
      </c>
      <c r="C123" s="57" t="s">
        <v>23</v>
      </c>
      <c r="D123" s="43" t="s">
        <v>459</v>
      </c>
      <c r="E123" s="91" t="s">
        <v>460</v>
      </c>
      <c r="F123" s="45">
        <f>1.8+8.1+1.2+2.7+2.7+0.7+3.8+2.3+3.9+5.9+1</f>
        <v>34.1</v>
      </c>
      <c r="G123" s="46">
        <v>248.98</v>
      </c>
      <c r="H123" s="46">
        <f t="shared" si="32"/>
        <v>327.358904</v>
      </c>
      <c r="I123" s="46">
        <f t="shared" si="33"/>
        <v>11162.9386264</v>
      </c>
      <c r="J123" s="47">
        <f t="shared" si="31"/>
        <v>1.1291329334018323E-2</v>
      </c>
    </row>
    <row r="124" spans="1:10" x14ac:dyDescent="0.2">
      <c r="A124" s="43"/>
      <c r="B124" s="56"/>
      <c r="C124" s="57"/>
      <c r="D124" s="43"/>
      <c r="E124" s="44"/>
      <c r="F124" s="45"/>
      <c r="G124" s="46"/>
      <c r="H124" s="46"/>
      <c r="I124" s="46"/>
      <c r="J124" s="47"/>
    </row>
    <row r="125" spans="1:10" x14ac:dyDescent="0.2">
      <c r="A125" s="39" t="s">
        <v>217</v>
      </c>
      <c r="B125" s="55"/>
      <c r="C125" s="55"/>
      <c r="D125" s="39" t="s">
        <v>218</v>
      </c>
      <c r="E125" s="48"/>
      <c r="F125" s="49"/>
      <c r="G125" s="48"/>
      <c r="H125" s="48"/>
      <c r="I125" s="41">
        <f>SUM(I126:I131)</f>
        <v>69640.912989999997</v>
      </c>
      <c r="J125" s="50">
        <f t="shared" ref="J125:J131" si="41">I125/H$198</f>
        <v>7.0441889005117234E-2</v>
      </c>
    </row>
    <row r="126" spans="1:10" x14ac:dyDescent="0.2">
      <c r="A126" s="43" t="s">
        <v>219</v>
      </c>
      <c r="B126" s="56">
        <v>110143</v>
      </c>
      <c r="C126" s="57" t="s">
        <v>23</v>
      </c>
      <c r="D126" s="43" t="s">
        <v>220</v>
      </c>
      <c r="E126" s="44" t="s">
        <v>21</v>
      </c>
      <c r="F126" s="45">
        <v>90</v>
      </c>
      <c r="G126" s="46">
        <v>11.69</v>
      </c>
      <c r="H126" s="46">
        <f t="shared" ref="H126:H131" si="42">G126*1.3148</f>
        <v>15.370011999999999</v>
      </c>
      <c r="I126" s="46">
        <f t="shared" ref="I126:I131" si="43">H126*F126</f>
        <v>1383.30108</v>
      </c>
      <c r="J126" s="47">
        <f t="shared" si="41"/>
        <v>1.399211138314785E-3</v>
      </c>
    </row>
    <row r="127" spans="1:10" x14ac:dyDescent="0.2">
      <c r="A127" s="43" t="s">
        <v>221</v>
      </c>
      <c r="B127" s="56">
        <v>110763</v>
      </c>
      <c r="C127" s="57" t="s">
        <v>23</v>
      </c>
      <c r="D127" s="43" t="s">
        <v>222</v>
      </c>
      <c r="E127" s="44" t="s">
        <v>21</v>
      </c>
      <c r="F127" s="45">
        <v>90</v>
      </c>
      <c r="G127" s="46">
        <v>47.73</v>
      </c>
      <c r="H127" s="46">
        <f t="shared" si="42"/>
        <v>62.755403999999992</v>
      </c>
      <c r="I127" s="46">
        <f t="shared" si="43"/>
        <v>5647.986359999999</v>
      </c>
      <c r="J127" s="47">
        <f t="shared" si="41"/>
        <v>5.7129467606299982E-3</v>
      </c>
    </row>
    <row r="128" spans="1:10" x14ac:dyDescent="0.2">
      <c r="A128" s="43" t="s">
        <v>223</v>
      </c>
      <c r="B128" s="56">
        <v>110762</v>
      </c>
      <c r="C128" s="57" t="s">
        <v>23</v>
      </c>
      <c r="D128" s="43" t="s">
        <v>224</v>
      </c>
      <c r="E128" s="44" t="s">
        <v>21</v>
      </c>
      <c r="F128" s="45">
        <v>130.56</v>
      </c>
      <c r="G128" s="46">
        <v>40.75</v>
      </c>
      <c r="H128" s="46">
        <f t="shared" si="42"/>
        <v>53.578099999999999</v>
      </c>
      <c r="I128" s="46">
        <f t="shared" si="43"/>
        <v>6995.1567359999999</v>
      </c>
      <c r="J128" s="47">
        <f t="shared" si="41"/>
        <v>7.0756116371057092E-3</v>
      </c>
    </row>
    <row r="129" spans="1:10" x14ac:dyDescent="0.2">
      <c r="A129" s="43" t="s">
        <v>225</v>
      </c>
      <c r="B129" s="56" t="s">
        <v>226</v>
      </c>
      <c r="C129" s="57" t="s">
        <v>31</v>
      </c>
      <c r="D129" s="43" t="s">
        <v>454</v>
      </c>
      <c r="E129" s="44" t="s">
        <v>21</v>
      </c>
      <c r="F129" s="45">
        <v>64.34</v>
      </c>
      <c r="G129" s="46">
        <v>474.05</v>
      </c>
      <c r="H129" s="46">
        <f t="shared" si="42"/>
        <v>623.28093999999999</v>
      </c>
      <c r="I129" s="46">
        <f t="shared" si="43"/>
        <v>40101.895679599998</v>
      </c>
      <c r="J129" s="47">
        <f t="shared" si="41"/>
        <v>4.0563128239901235E-2</v>
      </c>
    </row>
    <row r="130" spans="1:10" x14ac:dyDescent="0.2">
      <c r="A130" s="43" t="s">
        <v>227</v>
      </c>
      <c r="B130" s="56" t="s">
        <v>228</v>
      </c>
      <c r="C130" s="57" t="s">
        <v>31</v>
      </c>
      <c r="D130" s="43" t="s">
        <v>229</v>
      </c>
      <c r="E130" s="44" t="s">
        <v>21</v>
      </c>
      <c r="F130" s="45">
        <v>33.4</v>
      </c>
      <c r="G130" s="46">
        <v>145.62</v>
      </c>
      <c r="H130" s="46">
        <f t="shared" si="42"/>
        <v>191.46117599999999</v>
      </c>
      <c r="I130" s="46">
        <f t="shared" si="43"/>
        <v>6394.8032783999997</v>
      </c>
      <c r="J130" s="47">
        <f t="shared" si="41"/>
        <v>6.4683532051237769E-3</v>
      </c>
    </row>
    <row r="131" spans="1:10" x14ac:dyDescent="0.2">
      <c r="A131" s="43" t="s">
        <v>230</v>
      </c>
      <c r="B131" s="56" t="s">
        <v>231</v>
      </c>
      <c r="C131" s="57" t="s">
        <v>31</v>
      </c>
      <c r="D131" s="43" t="s">
        <v>232</v>
      </c>
      <c r="E131" s="44" t="s">
        <v>21</v>
      </c>
      <c r="F131" s="45">
        <v>26</v>
      </c>
      <c r="G131" s="46">
        <v>266.72000000000003</v>
      </c>
      <c r="H131" s="46">
        <f t="shared" si="42"/>
        <v>350.68345600000004</v>
      </c>
      <c r="I131" s="46">
        <f t="shared" si="43"/>
        <v>9117.7698560000008</v>
      </c>
      <c r="J131" s="47">
        <f t="shared" si="41"/>
        <v>9.2226380240417322E-3</v>
      </c>
    </row>
    <row r="132" spans="1:10" x14ac:dyDescent="0.2">
      <c r="A132" s="43"/>
      <c r="B132" s="56"/>
      <c r="C132" s="57"/>
      <c r="D132" s="43"/>
      <c r="E132" s="44"/>
      <c r="F132" s="45"/>
      <c r="G132" s="46"/>
      <c r="H132" s="46"/>
      <c r="I132" s="46"/>
      <c r="J132" s="47"/>
    </row>
    <row r="133" spans="1:10" x14ac:dyDescent="0.2">
      <c r="A133" s="39" t="s">
        <v>233</v>
      </c>
      <c r="B133" s="55"/>
      <c r="C133" s="55"/>
      <c r="D133" s="39" t="s">
        <v>390</v>
      </c>
      <c r="E133" s="48"/>
      <c r="F133" s="49"/>
      <c r="G133" s="48"/>
      <c r="H133" s="48"/>
      <c r="I133" s="41">
        <f>SUM(I134:I141)</f>
        <v>103741.63626328</v>
      </c>
      <c r="J133" s="50">
        <f t="shared" ref="J133:J141" si="44">I133/H$198</f>
        <v>0.10493482226340949</v>
      </c>
    </row>
    <row r="134" spans="1:10" x14ac:dyDescent="0.2">
      <c r="A134" s="43" t="s">
        <v>234</v>
      </c>
      <c r="B134" s="56" t="s">
        <v>235</v>
      </c>
      <c r="C134" s="57" t="s">
        <v>31</v>
      </c>
      <c r="D134" s="43" t="s">
        <v>236</v>
      </c>
      <c r="E134" s="44" t="s">
        <v>21</v>
      </c>
      <c r="F134" s="45">
        <v>25.66</v>
      </c>
      <c r="G134" s="46">
        <v>280.72000000000003</v>
      </c>
      <c r="H134" s="46">
        <f t="shared" ref="H134:H141" si="45">G134*1.3148</f>
        <v>369.09065600000002</v>
      </c>
      <c r="I134" s="46">
        <f t="shared" ref="I134:I141" si="46">H134*F134</f>
        <v>9470.8662329600011</v>
      </c>
      <c r="J134" s="47">
        <f t="shared" si="44"/>
        <v>9.5797955443272138E-3</v>
      </c>
    </row>
    <row r="135" spans="1:10" ht="25.5" x14ac:dyDescent="0.2">
      <c r="A135" s="43" t="s">
        <v>237</v>
      </c>
      <c r="B135" s="56">
        <v>260728</v>
      </c>
      <c r="C135" s="57" t="s">
        <v>23</v>
      </c>
      <c r="D135" s="43" t="s">
        <v>449</v>
      </c>
      <c r="E135" s="44" t="s">
        <v>21</v>
      </c>
      <c r="F135" s="45">
        <v>61.72</v>
      </c>
      <c r="G135" s="46">
        <v>125.75</v>
      </c>
      <c r="H135" s="46">
        <f t="shared" si="45"/>
        <v>165.33609999999999</v>
      </c>
      <c r="I135" s="46">
        <f t="shared" si="46"/>
        <v>10204.544091999998</v>
      </c>
      <c r="J135" s="47">
        <f t="shared" si="44"/>
        <v>1.0321911810370836E-2</v>
      </c>
    </row>
    <row r="136" spans="1:10" x14ac:dyDescent="0.2">
      <c r="A136" s="43" t="s">
        <v>238</v>
      </c>
      <c r="B136" s="56" t="s">
        <v>239</v>
      </c>
      <c r="C136" s="57" t="s">
        <v>31</v>
      </c>
      <c r="D136" s="43" t="s">
        <v>452</v>
      </c>
      <c r="E136" s="44" t="s">
        <v>21</v>
      </c>
      <c r="F136" s="45">
        <v>12.43</v>
      </c>
      <c r="G136" s="46">
        <v>283.02999999999997</v>
      </c>
      <c r="H136" s="46">
        <f t="shared" si="45"/>
        <v>372.12784399999998</v>
      </c>
      <c r="I136" s="46">
        <f t="shared" si="46"/>
        <v>4625.5491009199995</v>
      </c>
      <c r="J136" s="47">
        <f t="shared" si="44"/>
        <v>4.678749923935E-3</v>
      </c>
    </row>
    <row r="137" spans="1:10" ht="25.5" x14ac:dyDescent="0.2">
      <c r="A137" s="43" t="s">
        <v>240</v>
      </c>
      <c r="B137" s="56">
        <v>130122</v>
      </c>
      <c r="C137" s="57" t="s">
        <v>23</v>
      </c>
      <c r="D137" s="43" t="s">
        <v>451</v>
      </c>
      <c r="E137" s="44" t="s">
        <v>21</v>
      </c>
      <c r="F137" s="45">
        <v>192.15</v>
      </c>
      <c r="G137" s="46">
        <v>117.77</v>
      </c>
      <c r="H137" s="46">
        <f t="shared" si="45"/>
        <v>154.843996</v>
      </c>
      <c r="I137" s="46">
        <f t="shared" si="46"/>
        <v>29753.273831400002</v>
      </c>
      <c r="J137" s="47">
        <f t="shared" si="44"/>
        <v>3.0095481560836128E-2</v>
      </c>
    </row>
    <row r="138" spans="1:10" x14ac:dyDescent="0.2">
      <c r="A138" s="43" t="s">
        <v>241</v>
      </c>
      <c r="B138" s="56" t="s">
        <v>242</v>
      </c>
      <c r="C138" s="57" t="s">
        <v>31</v>
      </c>
      <c r="D138" s="43" t="s">
        <v>453</v>
      </c>
      <c r="E138" s="44" t="s">
        <v>21</v>
      </c>
      <c r="F138" s="45">
        <v>14.9</v>
      </c>
      <c r="G138" s="46">
        <v>283.02999999999997</v>
      </c>
      <c r="H138" s="46">
        <f t="shared" si="45"/>
        <v>372.12784399999998</v>
      </c>
      <c r="I138" s="46">
        <f t="shared" si="46"/>
        <v>5544.7048755999995</v>
      </c>
      <c r="J138" s="47">
        <f t="shared" si="44"/>
        <v>5.6084773826734916E-3</v>
      </c>
    </row>
    <row r="139" spans="1:10" ht="25.5" x14ac:dyDescent="0.2">
      <c r="A139" s="43" t="s">
        <v>243</v>
      </c>
      <c r="B139" s="56">
        <v>130233</v>
      </c>
      <c r="C139" s="57" t="s">
        <v>23</v>
      </c>
      <c r="D139" s="43" t="s">
        <v>448</v>
      </c>
      <c r="E139" s="44" t="s">
        <v>21</v>
      </c>
      <c r="F139" s="45">
        <v>162</v>
      </c>
      <c r="G139" s="46">
        <v>64.63</v>
      </c>
      <c r="H139" s="46">
        <f t="shared" ref="H139:H140" si="47">G139*1.3148</f>
        <v>84.975523999999993</v>
      </c>
      <c r="I139" s="46">
        <f t="shared" ref="I139:I140" si="48">H139*F139</f>
        <v>13766.034887999998</v>
      </c>
      <c r="J139" s="47">
        <f t="shared" si="44"/>
        <v>1.3924365146681966E-2</v>
      </c>
    </row>
    <row r="140" spans="1:10" x14ac:dyDescent="0.2">
      <c r="A140" s="43" t="s">
        <v>389</v>
      </c>
      <c r="B140" s="56">
        <v>120734</v>
      </c>
      <c r="C140" s="57" t="s">
        <v>23</v>
      </c>
      <c r="D140" s="43" t="s">
        <v>450</v>
      </c>
      <c r="E140" s="44" t="s">
        <v>21</v>
      </c>
      <c r="F140" s="45">
        <f>15*0.2</f>
        <v>3</v>
      </c>
      <c r="G140" s="46">
        <v>647.04</v>
      </c>
      <c r="H140" s="46">
        <f t="shared" si="47"/>
        <v>850.72819199999992</v>
      </c>
      <c r="I140" s="46">
        <f t="shared" si="48"/>
        <v>2552.1845759999997</v>
      </c>
      <c r="J140" s="47">
        <f t="shared" si="44"/>
        <v>2.5815385655409136E-3</v>
      </c>
    </row>
    <row r="141" spans="1:10" ht="25.5" x14ac:dyDescent="0.2">
      <c r="A141" s="43" t="s">
        <v>392</v>
      </c>
      <c r="B141" s="56">
        <v>141368</v>
      </c>
      <c r="C141" s="57" t="s">
        <v>23</v>
      </c>
      <c r="D141" s="43" t="s">
        <v>391</v>
      </c>
      <c r="E141" s="44" t="s">
        <v>21</v>
      </c>
      <c r="F141" s="45">
        <v>215.9</v>
      </c>
      <c r="G141" s="46">
        <v>98.02</v>
      </c>
      <c r="H141" s="46">
        <f t="shared" si="45"/>
        <v>128.87669599999998</v>
      </c>
      <c r="I141" s="46">
        <f t="shared" si="46"/>
        <v>27824.478666399998</v>
      </c>
      <c r="J141" s="47">
        <f t="shared" si="44"/>
        <v>2.8144502329043936E-2</v>
      </c>
    </row>
    <row r="142" spans="1:10" x14ac:dyDescent="0.2">
      <c r="A142" s="43"/>
      <c r="B142" s="56"/>
      <c r="C142" s="57"/>
      <c r="D142" s="43"/>
      <c r="E142" s="44"/>
      <c r="F142" s="45"/>
      <c r="G142" s="46"/>
      <c r="H142" s="46"/>
      <c r="I142" s="46"/>
      <c r="J142" s="47"/>
    </row>
    <row r="143" spans="1:10" x14ac:dyDescent="0.2">
      <c r="A143" s="39" t="s">
        <v>244</v>
      </c>
      <c r="B143" s="55"/>
      <c r="C143" s="55"/>
      <c r="D143" s="39" t="s">
        <v>245</v>
      </c>
      <c r="E143" s="48"/>
      <c r="F143" s="49"/>
      <c r="G143" s="48"/>
      <c r="H143" s="48"/>
      <c r="I143" s="41">
        <f>SUM(I144:I145)</f>
        <v>64651.014270399995</v>
      </c>
      <c r="J143" s="50">
        <f>I143/H$198</f>
        <v>6.5394598889846736E-2</v>
      </c>
    </row>
    <row r="144" spans="1:10" x14ac:dyDescent="0.2">
      <c r="A144" s="43" t="s">
        <v>246</v>
      </c>
      <c r="B144" s="56">
        <v>151285</v>
      </c>
      <c r="C144" s="57" t="s">
        <v>23</v>
      </c>
      <c r="D144" s="43" t="s">
        <v>247</v>
      </c>
      <c r="E144" s="44" t="s">
        <v>21</v>
      </c>
      <c r="F144" s="45">
        <v>956.86</v>
      </c>
      <c r="G144" s="46">
        <v>48.58</v>
      </c>
      <c r="H144" s="46">
        <f t="shared" ref="H144:H145" si="49">G144*1.3148</f>
        <v>63.872983999999995</v>
      </c>
      <c r="I144" s="46">
        <f t="shared" ref="I144:I145" si="50">H144*F144</f>
        <v>61117.503470239993</v>
      </c>
      <c r="J144" s="47">
        <f t="shared" ref="J144:J145" si="51">I144/H$198</f>
        <v>6.1820447361721369E-2</v>
      </c>
    </row>
    <row r="145" spans="1:10" ht="25.5" x14ac:dyDescent="0.2">
      <c r="A145" s="43" t="s">
        <v>248</v>
      </c>
      <c r="B145" s="56">
        <v>100745</v>
      </c>
      <c r="C145" s="57" t="s">
        <v>19</v>
      </c>
      <c r="D145" s="43" t="s">
        <v>457</v>
      </c>
      <c r="E145" s="44" t="s">
        <v>21</v>
      </c>
      <c r="F145" s="45">
        <f>41.24+50.44*2</f>
        <v>142.12</v>
      </c>
      <c r="G145" s="46">
        <v>18.91</v>
      </c>
      <c r="H145" s="46">
        <f t="shared" si="49"/>
        <v>24.862867999999999</v>
      </c>
      <c r="I145" s="46">
        <f t="shared" si="50"/>
        <v>3533.5108001600001</v>
      </c>
      <c r="J145" s="47">
        <f t="shared" si="51"/>
        <v>3.5741515281253597E-3</v>
      </c>
    </row>
    <row r="146" spans="1:10" x14ac:dyDescent="0.2">
      <c r="A146" s="43"/>
      <c r="B146" s="56"/>
      <c r="C146" s="57"/>
      <c r="D146" s="43"/>
      <c r="E146" s="44"/>
      <c r="F146" s="45"/>
      <c r="G146" s="46"/>
      <c r="H146" s="46"/>
      <c r="I146" s="46"/>
      <c r="J146" s="47"/>
    </row>
    <row r="147" spans="1:10" x14ac:dyDescent="0.2">
      <c r="A147" s="39" t="s">
        <v>249</v>
      </c>
      <c r="B147" s="55"/>
      <c r="C147" s="55"/>
      <c r="D147" s="39" t="s">
        <v>250</v>
      </c>
      <c r="E147" s="48"/>
      <c r="F147" s="49"/>
      <c r="G147" s="48"/>
      <c r="H147" s="48"/>
      <c r="I147" s="41">
        <f>SUM(I148:I164)</f>
        <v>37246.5984264</v>
      </c>
      <c r="J147" s="50">
        <f>I147/H$198</f>
        <v>3.7674990742114382E-2</v>
      </c>
    </row>
    <row r="148" spans="1:10" x14ac:dyDescent="0.2">
      <c r="A148" s="43" t="s">
        <v>251</v>
      </c>
      <c r="B148" s="56">
        <v>190230</v>
      </c>
      <c r="C148" s="57" t="s">
        <v>23</v>
      </c>
      <c r="D148" s="43" t="s">
        <v>414</v>
      </c>
      <c r="E148" s="44" t="s">
        <v>108</v>
      </c>
      <c r="F148" s="45">
        <v>2</v>
      </c>
      <c r="G148" s="46">
        <v>45.83</v>
      </c>
      <c r="H148" s="46">
        <f t="shared" ref="H148:H164" si="52">G148*1.3148</f>
        <v>60.257283999999999</v>
      </c>
      <c r="I148" s="46">
        <f t="shared" ref="I148:I164" si="53">H148*F148</f>
        <v>120.514568</v>
      </c>
      <c r="J148" s="47">
        <f t="shared" ref="J148:J164" si="54">I148/H$198</f>
        <v>1.2190066812844139E-4</v>
      </c>
    </row>
    <row r="149" spans="1:10" x14ac:dyDescent="0.2">
      <c r="A149" s="43" t="s">
        <v>252</v>
      </c>
      <c r="B149" s="56" t="s">
        <v>253</v>
      </c>
      <c r="C149" s="57" t="s">
        <v>31</v>
      </c>
      <c r="D149" s="43" t="s">
        <v>415</v>
      </c>
      <c r="E149" s="44" t="s">
        <v>108</v>
      </c>
      <c r="F149" s="45">
        <v>1</v>
      </c>
      <c r="G149" s="46">
        <v>843.47</v>
      </c>
      <c r="H149" s="46">
        <f t="shared" si="52"/>
        <v>1108.9943559999999</v>
      </c>
      <c r="I149" s="46">
        <f t="shared" si="53"/>
        <v>1108.9943559999999</v>
      </c>
      <c r="J149" s="47">
        <f t="shared" si="54"/>
        <v>1.1217494713756978E-3</v>
      </c>
    </row>
    <row r="150" spans="1:10" ht="25.5" x14ac:dyDescent="0.2">
      <c r="A150" s="43" t="s">
        <v>254</v>
      </c>
      <c r="B150" s="56" t="s">
        <v>255</v>
      </c>
      <c r="C150" s="57" t="s">
        <v>31</v>
      </c>
      <c r="D150" s="43" t="s">
        <v>256</v>
      </c>
      <c r="E150" s="44" t="s">
        <v>108</v>
      </c>
      <c r="F150" s="45">
        <v>3</v>
      </c>
      <c r="G150" s="46">
        <v>883.94</v>
      </c>
      <c r="H150" s="46">
        <f t="shared" si="52"/>
        <v>1162.2043120000001</v>
      </c>
      <c r="I150" s="46">
        <f t="shared" si="53"/>
        <v>3486.6129360000004</v>
      </c>
      <c r="J150" s="47">
        <f t="shared" si="54"/>
        <v>3.5267142674706908E-3</v>
      </c>
    </row>
    <row r="151" spans="1:10" x14ac:dyDescent="0.2">
      <c r="A151" s="43" t="s">
        <v>257</v>
      </c>
      <c r="B151" s="56" t="s">
        <v>258</v>
      </c>
      <c r="C151" s="57" t="s">
        <v>31</v>
      </c>
      <c r="D151" s="43" t="s">
        <v>416</v>
      </c>
      <c r="E151" s="44" t="s">
        <v>108</v>
      </c>
      <c r="F151" s="45">
        <v>3</v>
      </c>
      <c r="G151" s="46">
        <v>1211.26</v>
      </c>
      <c r="H151" s="46">
        <f t="shared" si="52"/>
        <v>1592.564648</v>
      </c>
      <c r="I151" s="46">
        <f t="shared" si="53"/>
        <v>4777.6939440000006</v>
      </c>
      <c r="J151" s="47">
        <f t="shared" si="54"/>
        <v>4.8326446632311571E-3</v>
      </c>
    </row>
    <row r="152" spans="1:10" ht="25.5" x14ac:dyDescent="0.2">
      <c r="A152" s="43" t="s">
        <v>259</v>
      </c>
      <c r="B152" s="56" t="s">
        <v>260</v>
      </c>
      <c r="C152" s="57" t="s">
        <v>31</v>
      </c>
      <c r="D152" s="43" t="s">
        <v>261</v>
      </c>
      <c r="E152" s="44" t="s">
        <v>108</v>
      </c>
      <c r="F152" s="45">
        <v>1</v>
      </c>
      <c r="G152" s="46">
        <v>1194.57</v>
      </c>
      <c r="H152" s="46">
        <f t="shared" si="52"/>
        <v>1570.6206359999999</v>
      </c>
      <c r="I152" s="46">
        <f t="shared" si="53"/>
        <v>1570.6206359999999</v>
      </c>
      <c r="J152" s="47">
        <f t="shared" si="54"/>
        <v>1.5886851530241351E-3</v>
      </c>
    </row>
    <row r="153" spans="1:10" ht="25.5" x14ac:dyDescent="0.2">
      <c r="A153" s="43" t="s">
        <v>262</v>
      </c>
      <c r="B153" s="56" t="s">
        <v>263</v>
      </c>
      <c r="C153" s="57" t="s">
        <v>31</v>
      </c>
      <c r="D153" s="43" t="s">
        <v>417</v>
      </c>
      <c r="E153" s="44" t="s">
        <v>108</v>
      </c>
      <c r="F153" s="45">
        <v>3</v>
      </c>
      <c r="G153" s="46">
        <v>1145.1199999999999</v>
      </c>
      <c r="H153" s="46">
        <f t="shared" si="52"/>
        <v>1505.6037759999999</v>
      </c>
      <c r="I153" s="46">
        <f t="shared" si="53"/>
        <v>4516.8113279999998</v>
      </c>
      <c r="J153" s="47">
        <f t="shared" si="54"/>
        <v>4.5687615018734718E-3</v>
      </c>
    </row>
    <row r="154" spans="1:10" ht="25.5" x14ac:dyDescent="0.2">
      <c r="A154" s="43" t="s">
        <v>264</v>
      </c>
      <c r="B154" s="56" t="s">
        <v>265</v>
      </c>
      <c r="C154" s="57" t="s">
        <v>31</v>
      </c>
      <c r="D154" s="43" t="s">
        <v>418</v>
      </c>
      <c r="E154" s="44" t="s">
        <v>108</v>
      </c>
      <c r="F154" s="45">
        <v>1</v>
      </c>
      <c r="G154" s="46">
        <v>581.57000000000005</v>
      </c>
      <c r="H154" s="46">
        <f t="shared" si="52"/>
        <v>764.648236</v>
      </c>
      <c r="I154" s="46">
        <f t="shared" si="53"/>
        <v>764.648236</v>
      </c>
      <c r="J154" s="47">
        <f t="shared" si="54"/>
        <v>7.7344284926312093E-4</v>
      </c>
    </row>
    <row r="155" spans="1:10" ht="25.5" x14ac:dyDescent="0.2">
      <c r="A155" s="43" t="s">
        <v>266</v>
      </c>
      <c r="B155" s="56" t="s">
        <v>267</v>
      </c>
      <c r="C155" s="57" t="s">
        <v>31</v>
      </c>
      <c r="D155" s="43" t="s">
        <v>419</v>
      </c>
      <c r="E155" s="44" t="s">
        <v>108</v>
      </c>
      <c r="F155" s="45">
        <v>3</v>
      </c>
      <c r="G155" s="46">
        <v>1001.66</v>
      </c>
      <c r="H155" s="46">
        <f t="shared" si="52"/>
        <v>1316.9825679999999</v>
      </c>
      <c r="I155" s="46">
        <f t="shared" si="53"/>
        <v>3950.9477039999997</v>
      </c>
      <c r="J155" s="47">
        <f t="shared" si="54"/>
        <v>3.9963895888348658E-3</v>
      </c>
    </row>
    <row r="156" spans="1:10" x14ac:dyDescent="0.2">
      <c r="A156" s="43" t="s">
        <v>268</v>
      </c>
      <c r="B156" s="56" t="s">
        <v>269</v>
      </c>
      <c r="C156" s="57" t="s">
        <v>31</v>
      </c>
      <c r="D156" s="43" t="s">
        <v>420</v>
      </c>
      <c r="E156" s="44" t="s">
        <v>108</v>
      </c>
      <c r="F156" s="45">
        <v>3</v>
      </c>
      <c r="G156" s="46">
        <v>575.75</v>
      </c>
      <c r="H156" s="46">
        <f t="shared" si="52"/>
        <v>756.99609999999996</v>
      </c>
      <c r="I156" s="46">
        <f t="shared" si="53"/>
        <v>2270.9883</v>
      </c>
      <c r="J156" s="47">
        <f t="shared" si="54"/>
        <v>2.297108106315191E-3</v>
      </c>
    </row>
    <row r="157" spans="1:10" ht="25.5" x14ac:dyDescent="0.2">
      <c r="A157" s="43" t="s">
        <v>270</v>
      </c>
      <c r="B157" s="56" t="s">
        <v>271</v>
      </c>
      <c r="C157" s="57" t="s">
        <v>31</v>
      </c>
      <c r="D157" s="43" t="s">
        <v>421</v>
      </c>
      <c r="E157" s="44" t="s">
        <v>108</v>
      </c>
      <c r="F157" s="45">
        <v>1</v>
      </c>
      <c r="G157" s="46">
        <v>587.97</v>
      </c>
      <c r="H157" s="46">
        <f t="shared" si="52"/>
        <v>773.06295599999999</v>
      </c>
      <c r="I157" s="46">
        <f t="shared" si="53"/>
        <v>773.06295599999999</v>
      </c>
      <c r="J157" s="47">
        <f t="shared" si="54"/>
        <v>7.8195435129259968E-4</v>
      </c>
    </row>
    <row r="158" spans="1:10" ht="25.5" x14ac:dyDescent="0.2">
      <c r="A158" s="43" t="s">
        <v>272</v>
      </c>
      <c r="B158" s="56" t="s">
        <v>273</v>
      </c>
      <c r="C158" s="57" t="s">
        <v>31</v>
      </c>
      <c r="D158" s="43" t="s">
        <v>422</v>
      </c>
      <c r="E158" s="44" t="s">
        <v>108</v>
      </c>
      <c r="F158" s="45">
        <v>1</v>
      </c>
      <c r="G158" s="46">
        <v>771.17</v>
      </c>
      <c r="H158" s="46">
        <f t="shared" si="52"/>
        <v>1013.934316</v>
      </c>
      <c r="I158" s="46">
        <f t="shared" si="53"/>
        <v>1013.934316</v>
      </c>
      <c r="J158" s="47">
        <f t="shared" si="54"/>
        <v>1.0255960968864298E-3</v>
      </c>
    </row>
    <row r="159" spans="1:10" x14ac:dyDescent="0.2">
      <c r="A159" s="43" t="s">
        <v>274</v>
      </c>
      <c r="B159" s="56" t="s">
        <v>275</v>
      </c>
      <c r="C159" s="57" t="s">
        <v>31</v>
      </c>
      <c r="D159" s="43" t="s">
        <v>423</v>
      </c>
      <c r="E159" s="44" t="s">
        <v>108</v>
      </c>
      <c r="F159" s="45">
        <v>1</v>
      </c>
      <c r="G159" s="46">
        <v>576.70000000000005</v>
      </c>
      <c r="H159" s="46">
        <f t="shared" si="52"/>
        <v>758.24516000000006</v>
      </c>
      <c r="I159" s="46">
        <f t="shared" si="53"/>
        <v>758.24516000000006</v>
      </c>
      <c r="J159" s="47">
        <f t="shared" si="54"/>
        <v>7.6696612818756441E-4</v>
      </c>
    </row>
    <row r="160" spans="1:10" ht="25.5" x14ac:dyDescent="0.2">
      <c r="A160" s="43" t="s">
        <v>276</v>
      </c>
      <c r="B160" s="56" t="s">
        <v>277</v>
      </c>
      <c r="C160" s="57" t="s">
        <v>31</v>
      </c>
      <c r="D160" s="43" t="s">
        <v>424</v>
      </c>
      <c r="E160" s="44" t="s">
        <v>108</v>
      </c>
      <c r="F160" s="45">
        <v>4</v>
      </c>
      <c r="G160" s="46">
        <v>945.71</v>
      </c>
      <c r="H160" s="46">
        <f t="shared" si="52"/>
        <v>1243.419508</v>
      </c>
      <c r="I160" s="46">
        <f t="shared" si="53"/>
        <v>4973.6780319999998</v>
      </c>
      <c r="J160" s="47">
        <f t="shared" si="54"/>
        <v>5.0308828651864854E-3</v>
      </c>
    </row>
    <row r="161" spans="1:10" ht="25.5" x14ac:dyDescent="0.2">
      <c r="A161" s="43" t="s">
        <v>278</v>
      </c>
      <c r="B161" s="56" t="s">
        <v>279</v>
      </c>
      <c r="C161" s="57" t="s">
        <v>31</v>
      </c>
      <c r="D161" s="43" t="s">
        <v>425</v>
      </c>
      <c r="E161" s="44" t="s">
        <v>108</v>
      </c>
      <c r="F161" s="45">
        <v>4</v>
      </c>
      <c r="G161" s="46">
        <v>923.67</v>
      </c>
      <c r="H161" s="46">
        <f t="shared" si="52"/>
        <v>1214.4413159999999</v>
      </c>
      <c r="I161" s="46">
        <f t="shared" si="53"/>
        <v>4857.7652639999997</v>
      </c>
      <c r="J161" s="47">
        <f t="shared" si="54"/>
        <v>4.9136369247304145E-3</v>
      </c>
    </row>
    <row r="162" spans="1:10" ht="25.5" x14ac:dyDescent="0.2">
      <c r="A162" s="43" t="s">
        <v>280</v>
      </c>
      <c r="B162" s="56" t="s">
        <v>281</v>
      </c>
      <c r="C162" s="57" t="s">
        <v>31</v>
      </c>
      <c r="D162" s="43" t="s">
        <v>426</v>
      </c>
      <c r="E162" s="44" t="s">
        <v>108</v>
      </c>
      <c r="F162" s="45">
        <v>1</v>
      </c>
      <c r="G162" s="46">
        <v>702.21</v>
      </c>
      <c r="H162" s="46">
        <f t="shared" si="52"/>
        <v>923.26570800000002</v>
      </c>
      <c r="I162" s="46">
        <f t="shared" si="53"/>
        <v>923.26570800000002</v>
      </c>
      <c r="J162" s="47">
        <f t="shared" si="54"/>
        <v>9.3388466251879596E-4</v>
      </c>
    </row>
    <row r="163" spans="1:10" ht="25.5" x14ac:dyDescent="0.2">
      <c r="A163" s="43" t="s">
        <v>282</v>
      </c>
      <c r="B163" s="56" t="s">
        <v>283</v>
      </c>
      <c r="C163" s="57" t="s">
        <v>31</v>
      </c>
      <c r="D163" s="43" t="s">
        <v>427</v>
      </c>
      <c r="E163" s="44" t="s">
        <v>108</v>
      </c>
      <c r="F163" s="45">
        <v>4</v>
      </c>
      <c r="G163" s="46">
        <v>149.86000000000001</v>
      </c>
      <c r="H163" s="46">
        <f t="shared" si="52"/>
        <v>197.03592800000001</v>
      </c>
      <c r="I163" s="46">
        <f t="shared" si="53"/>
        <v>788.14371200000005</v>
      </c>
      <c r="J163" s="47">
        <f t="shared" si="54"/>
        <v>7.9720855883605619E-4</v>
      </c>
    </row>
    <row r="164" spans="1:10" x14ac:dyDescent="0.2">
      <c r="A164" s="43" t="s">
        <v>284</v>
      </c>
      <c r="B164" s="56">
        <v>190716</v>
      </c>
      <c r="C164" s="57" t="s">
        <v>23</v>
      </c>
      <c r="D164" s="43" t="s">
        <v>285</v>
      </c>
      <c r="E164" s="44" t="s">
        <v>102</v>
      </c>
      <c r="F164" s="45">
        <v>1.6</v>
      </c>
      <c r="G164" s="46">
        <v>280.77999999999997</v>
      </c>
      <c r="H164" s="46">
        <f t="shared" si="52"/>
        <v>369.16954399999997</v>
      </c>
      <c r="I164" s="46">
        <f t="shared" si="53"/>
        <v>590.67127040000003</v>
      </c>
      <c r="J164" s="47">
        <f t="shared" si="54"/>
        <v>5.9746488495926301E-4</v>
      </c>
    </row>
    <row r="165" spans="1:10" x14ac:dyDescent="0.2">
      <c r="A165" s="43"/>
      <c r="B165" s="56"/>
      <c r="C165" s="57"/>
      <c r="D165" s="43"/>
      <c r="E165" s="44"/>
      <c r="F165" s="45"/>
      <c r="G165" s="46"/>
      <c r="H165" s="46"/>
      <c r="I165" s="46"/>
      <c r="J165" s="47"/>
    </row>
    <row r="166" spans="1:10" x14ac:dyDescent="0.2">
      <c r="A166" s="39" t="s">
        <v>286</v>
      </c>
      <c r="B166" s="55"/>
      <c r="C166" s="55"/>
      <c r="D166" s="39" t="s">
        <v>287</v>
      </c>
      <c r="E166" s="48"/>
      <c r="F166" s="49"/>
      <c r="G166" s="48"/>
      <c r="H166" s="48"/>
      <c r="I166" s="41">
        <f>SUM(I167:I168)</f>
        <v>14776.958311999999</v>
      </c>
      <c r="J166" s="50">
        <f>I166/H$198</f>
        <v>1.4946915721748473E-2</v>
      </c>
    </row>
    <row r="167" spans="1:10" x14ac:dyDescent="0.2">
      <c r="A167" s="43" t="s">
        <v>288</v>
      </c>
      <c r="B167" s="56">
        <v>231309</v>
      </c>
      <c r="C167" s="57" t="s">
        <v>23</v>
      </c>
      <c r="D167" s="43" t="s">
        <v>289</v>
      </c>
      <c r="E167" s="44" t="s">
        <v>108</v>
      </c>
      <c r="F167" s="45">
        <v>2</v>
      </c>
      <c r="G167" s="46">
        <v>2913.45</v>
      </c>
      <c r="H167" s="46">
        <f t="shared" ref="H167:H168" si="55">G167*1.3148</f>
        <v>3830.6040599999997</v>
      </c>
      <c r="I167" s="46">
        <f t="shared" ref="I167:I168" si="56">H167*F167</f>
        <v>7661.2081199999993</v>
      </c>
      <c r="J167" s="47">
        <f t="shared" ref="J167:J168" si="57">I167/H$198</f>
        <v>7.749323621182796E-3</v>
      </c>
    </row>
    <row r="168" spans="1:10" x14ac:dyDescent="0.2">
      <c r="A168" s="43" t="s">
        <v>290</v>
      </c>
      <c r="B168" s="56">
        <v>231311</v>
      </c>
      <c r="C168" s="57" t="s">
        <v>23</v>
      </c>
      <c r="D168" s="43" t="s">
        <v>291</v>
      </c>
      <c r="E168" s="44" t="s">
        <v>108</v>
      </c>
      <c r="F168" s="45">
        <v>1</v>
      </c>
      <c r="G168" s="46">
        <v>5412.04</v>
      </c>
      <c r="H168" s="46">
        <f t="shared" si="55"/>
        <v>7115.7501919999995</v>
      </c>
      <c r="I168" s="46">
        <f t="shared" si="56"/>
        <v>7115.7501919999995</v>
      </c>
      <c r="J168" s="47">
        <f t="shared" si="57"/>
        <v>7.1975921005656765E-3</v>
      </c>
    </row>
    <row r="169" spans="1:10" x14ac:dyDescent="0.2">
      <c r="A169" s="43"/>
      <c r="B169" s="56"/>
      <c r="C169" s="57"/>
      <c r="D169" s="43"/>
      <c r="E169" s="44"/>
      <c r="F169" s="45"/>
      <c r="G169" s="46"/>
      <c r="H169" s="46"/>
      <c r="I169" s="46"/>
      <c r="J169" s="47"/>
    </row>
    <row r="170" spans="1:10" x14ac:dyDescent="0.2">
      <c r="A170" s="39" t="s">
        <v>292</v>
      </c>
      <c r="B170" s="55"/>
      <c r="C170" s="55"/>
      <c r="D170" s="39" t="s">
        <v>293</v>
      </c>
      <c r="E170" s="48"/>
      <c r="F170" s="49"/>
      <c r="G170" s="48"/>
      <c r="H170" s="48"/>
      <c r="I170" s="41">
        <f>SUM(I171:I185)</f>
        <v>29579.344856</v>
      </c>
      <c r="J170" s="50">
        <f>I170/H$198</f>
        <v>2.9919552138692278E-2</v>
      </c>
    </row>
    <row r="171" spans="1:10" x14ac:dyDescent="0.2">
      <c r="A171" s="43" t="s">
        <v>294</v>
      </c>
      <c r="B171" s="56">
        <v>171523</v>
      </c>
      <c r="C171" s="57" t="s">
        <v>23</v>
      </c>
      <c r="D171" s="43" t="s">
        <v>428</v>
      </c>
      <c r="E171" s="44" t="s">
        <v>108</v>
      </c>
      <c r="F171" s="45">
        <v>29</v>
      </c>
      <c r="G171" s="46">
        <v>27.26</v>
      </c>
      <c r="H171" s="46">
        <f t="shared" ref="H171:H185" si="58">G171*1.3148</f>
        <v>35.841448</v>
      </c>
      <c r="I171" s="46">
        <f t="shared" ref="I171:I185" si="59">H171*F171</f>
        <v>1039.4019920000001</v>
      </c>
      <c r="J171" s="47">
        <f t="shared" ref="J171:J185" si="60">I171/H$198</f>
        <v>1.0513566897475241E-3</v>
      </c>
    </row>
    <row r="172" spans="1:10" x14ac:dyDescent="0.2">
      <c r="A172" s="43" t="s">
        <v>295</v>
      </c>
      <c r="B172" s="56">
        <v>170333</v>
      </c>
      <c r="C172" s="57" t="s">
        <v>23</v>
      </c>
      <c r="D172" s="43" t="s">
        <v>429</v>
      </c>
      <c r="E172" s="44" t="s">
        <v>108</v>
      </c>
      <c r="F172" s="45">
        <v>7</v>
      </c>
      <c r="G172" s="46">
        <v>26.53</v>
      </c>
      <c r="H172" s="46">
        <f t="shared" si="58"/>
        <v>34.881644000000001</v>
      </c>
      <c r="I172" s="46">
        <f t="shared" si="59"/>
        <v>244.17150800000002</v>
      </c>
      <c r="J172" s="47">
        <f t="shared" si="60"/>
        <v>2.469798502960163E-4</v>
      </c>
    </row>
    <row r="173" spans="1:10" x14ac:dyDescent="0.2">
      <c r="A173" s="43" t="s">
        <v>296</v>
      </c>
      <c r="B173" s="56">
        <v>170334</v>
      </c>
      <c r="C173" s="57" t="s">
        <v>23</v>
      </c>
      <c r="D173" s="43" t="s">
        <v>430</v>
      </c>
      <c r="E173" s="44" t="s">
        <v>108</v>
      </c>
      <c r="F173" s="45">
        <v>8</v>
      </c>
      <c r="G173" s="46">
        <v>35.799999999999997</v>
      </c>
      <c r="H173" s="46">
        <f t="shared" si="58"/>
        <v>47.069839999999992</v>
      </c>
      <c r="I173" s="46">
        <f t="shared" si="59"/>
        <v>376.55871999999994</v>
      </c>
      <c r="J173" s="47">
        <f t="shared" si="60"/>
        <v>3.8088971581917534E-4</v>
      </c>
    </row>
    <row r="174" spans="1:10" x14ac:dyDescent="0.2">
      <c r="A174" s="43" t="s">
        <v>297</v>
      </c>
      <c r="B174" s="56">
        <v>170338</v>
      </c>
      <c r="C174" s="57" t="s">
        <v>23</v>
      </c>
      <c r="D174" s="43" t="s">
        <v>431</v>
      </c>
      <c r="E174" s="44" t="s">
        <v>108</v>
      </c>
      <c r="F174" s="45">
        <v>3</v>
      </c>
      <c r="G174" s="46">
        <v>48.06</v>
      </c>
      <c r="H174" s="46">
        <f t="shared" si="58"/>
        <v>63.189288000000005</v>
      </c>
      <c r="I174" s="46">
        <f t="shared" si="59"/>
        <v>189.56786400000001</v>
      </c>
      <c r="J174" s="47">
        <f t="shared" si="60"/>
        <v>1.9174818165785165E-4</v>
      </c>
    </row>
    <row r="175" spans="1:10" x14ac:dyDescent="0.2">
      <c r="A175" s="43" t="s">
        <v>298</v>
      </c>
      <c r="B175" s="56">
        <v>170963</v>
      </c>
      <c r="C175" s="57" t="s">
        <v>23</v>
      </c>
      <c r="D175" s="43" t="s">
        <v>299</v>
      </c>
      <c r="E175" s="44" t="s">
        <v>108</v>
      </c>
      <c r="F175" s="45">
        <v>1</v>
      </c>
      <c r="G175" s="46">
        <v>53.71</v>
      </c>
      <c r="H175" s="46">
        <f t="shared" si="58"/>
        <v>70.617908</v>
      </c>
      <c r="I175" s="46">
        <f t="shared" si="59"/>
        <v>70.617908</v>
      </c>
      <c r="J175" s="47">
        <f t="shared" si="60"/>
        <v>7.143012093801645E-5</v>
      </c>
    </row>
    <row r="176" spans="1:10" x14ac:dyDescent="0.2">
      <c r="A176" s="43" t="s">
        <v>300</v>
      </c>
      <c r="B176" s="56" t="s">
        <v>301</v>
      </c>
      <c r="C176" s="57" t="s">
        <v>31</v>
      </c>
      <c r="D176" s="43" t="s">
        <v>302</v>
      </c>
      <c r="E176" s="44" t="s">
        <v>108</v>
      </c>
      <c r="F176" s="45">
        <v>41</v>
      </c>
      <c r="G176" s="46">
        <v>101.07</v>
      </c>
      <c r="H176" s="46">
        <f t="shared" si="58"/>
        <v>132.88683599999999</v>
      </c>
      <c r="I176" s="46">
        <f t="shared" si="59"/>
        <v>5448.3602759999994</v>
      </c>
      <c r="J176" s="47">
        <f t="shared" si="60"/>
        <v>5.5110246742025356E-3</v>
      </c>
    </row>
    <row r="177" spans="1:10" x14ac:dyDescent="0.2">
      <c r="A177" s="43" t="s">
        <v>303</v>
      </c>
      <c r="B177" s="56" t="s">
        <v>304</v>
      </c>
      <c r="C177" s="57" t="s">
        <v>31</v>
      </c>
      <c r="D177" s="43" t="s">
        <v>432</v>
      </c>
      <c r="E177" s="44" t="s">
        <v>108</v>
      </c>
      <c r="F177" s="45">
        <v>12</v>
      </c>
      <c r="G177" s="46">
        <v>143.07</v>
      </c>
      <c r="H177" s="46">
        <f t="shared" si="58"/>
        <v>188.10843599999998</v>
      </c>
      <c r="I177" s="46">
        <f t="shared" si="59"/>
        <v>2257.3012319999998</v>
      </c>
      <c r="J177" s="47">
        <f t="shared" si="60"/>
        <v>2.2832636162953665E-3</v>
      </c>
    </row>
    <row r="178" spans="1:10" x14ac:dyDescent="0.2">
      <c r="A178" s="43" t="s">
        <v>305</v>
      </c>
      <c r="B178" s="56" t="s">
        <v>306</v>
      </c>
      <c r="C178" s="57" t="s">
        <v>31</v>
      </c>
      <c r="D178" s="43" t="s">
        <v>307</v>
      </c>
      <c r="E178" s="44" t="s">
        <v>108</v>
      </c>
      <c r="F178" s="45">
        <v>5</v>
      </c>
      <c r="G178" s="46">
        <v>536.07000000000005</v>
      </c>
      <c r="H178" s="46">
        <f t="shared" si="58"/>
        <v>704.824836</v>
      </c>
      <c r="I178" s="46">
        <f t="shared" si="59"/>
        <v>3524.1241799999998</v>
      </c>
      <c r="J178" s="47">
        <f t="shared" si="60"/>
        <v>3.5646569476114756E-3</v>
      </c>
    </row>
    <row r="179" spans="1:10" x14ac:dyDescent="0.2">
      <c r="A179" s="43" t="s">
        <v>308</v>
      </c>
      <c r="B179" s="56" t="s">
        <v>309</v>
      </c>
      <c r="C179" s="57" t="s">
        <v>31</v>
      </c>
      <c r="D179" s="43" t="s">
        <v>310</v>
      </c>
      <c r="E179" s="44" t="s">
        <v>108</v>
      </c>
      <c r="F179" s="45">
        <v>1</v>
      </c>
      <c r="G179" s="46">
        <v>732.17</v>
      </c>
      <c r="H179" s="46">
        <f t="shared" si="58"/>
        <v>962.65711599999997</v>
      </c>
      <c r="I179" s="46">
        <f t="shared" si="59"/>
        <v>962.65711599999997</v>
      </c>
      <c r="J179" s="47">
        <f t="shared" si="60"/>
        <v>9.7372913139429345E-4</v>
      </c>
    </row>
    <row r="180" spans="1:10" ht="25.5" x14ac:dyDescent="0.2">
      <c r="A180" s="43" t="s">
        <v>311</v>
      </c>
      <c r="B180" s="56" t="s">
        <v>312</v>
      </c>
      <c r="C180" s="57" t="s">
        <v>31</v>
      </c>
      <c r="D180" s="43" t="s">
        <v>433</v>
      </c>
      <c r="E180" s="44" t="s">
        <v>36</v>
      </c>
      <c r="F180" s="45">
        <v>4</v>
      </c>
      <c r="G180" s="46">
        <v>219.14</v>
      </c>
      <c r="H180" s="46">
        <f t="shared" si="58"/>
        <v>288.125272</v>
      </c>
      <c r="I180" s="46">
        <f t="shared" si="59"/>
        <v>1152.501088</v>
      </c>
      <c r="J180" s="47">
        <f t="shared" si="60"/>
        <v>1.1657565967124874E-3</v>
      </c>
    </row>
    <row r="181" spans="1:10" x14ac:dyDescent="0.2">
      <c r="A181" s="43" t="s">
        <v>313</v>
      </c>
      <c r="B181" s="56" t="s">
        <v>314</v>
      </c>
      <c r="C181" s="57" t="s">
        <v>31</v>
      </c>
      <c r="D181" s="43" t="s">
        <v>434</v>
      </c>
      <c r="E181" s="44" t="s">
        <v>108</v>
      </c>
      <c r="F181" s="45">
        <v>16</v>
      </c>
      <c r="G181" s="46">
        <v>204.22</v>
      </c>
      <c r="H181" s="46">
        <f t="shared" si="58"/>
        <v>268.50845599999997</v>
      </c>
      <c r="I181" s="46">
        <f t="shared" si="59"/>
        <v>4296.1352959999995</v>
      </c>
      <c r="J181" s="47">
        <f t="shared" si="60"/>
        <v>4.3455473611503908E-3</v>
      </c>
    </row>
    <row r="182" spans="1:10" x14ac:dyDescent="0.2">
      <c r="A182" s="43" t="s">
        <v>315</v>
      </c>
      <c r="B182" s="56" t="s">
        <v>316</v>
      </c>
      <c r="C182" s="57" t="s">
        <v>31</v>
      </c>
      <c r="D182" s="43" t="s">
        <v>435</v>
      </c>
      <c r="E182" s="44" t="s">
        <v>108</v>
      </c>
      <c r="F182" s="45">
        <v>3</v>
      </c>
      <c r="G182" s="46">
        <v>315.12</v>
      </c>
      <c r="H182" s="46">
        <f t="shared" si="58"/>
        <v>414.31977599999999</v>
      </c>
      <c r="I182" s="46">
        <f t="shared" si="59"/>
        <v>1242.9593279999999</v>
      </c>
      <c r="J182" s="47">
        <f t="shared" si="60"/>
        <v>1.2572552435293842E-3</v>
      </c>
    </row>
    <row r="183" spans="1:10" x14ac:dyDescent="0.2">
      <c r="A183" s="43" t="s">
        <v>317</v>
      </c>
      <c r="B183" s="56">
        <v>171183</v>
      </c>
      <c r="C183" s="57" t="s">
        <v>23</v>
      </c>
      <c r="D183" s="43" t="s">
        <v>462</v>
      </c>
      <c r="E183" s="44" t="s">
        <v>108</v>
      </c>
      <c r="F183" s="45">
        <v>60</v>
      </c>
      <c r="G183" s="46">
        <v>27.9</v>
      </c>
      <c r="H183" s="46">
        <f t="shared" si="58"/>
        <v>36.682919999999996</v>
      </c>
      <c r="I183" s="46">
        <f t="shared" si="59"/>
        <v>2200.9751999999999</v>
      </c>
      <c r="J183" s="47">
        <f t="shared" si="60"/>
        <v>2.2262897495855432E-3</v>
      </c>
    </row>
    <row r="184" spans="1:10" x14ac:dyDescent="0.2">
      <c r="A184" s="43" t="s">
        <v>318</v>
      </c>
      <c r="B184" s="56">
        <v>98302</v>
      </c>
      <c r="C184" s="57" t="s">
        <v>19</v>
      </c>
      <c r="D184" s="43" t="s">
        <v>319</v>
      </c>
      <c r="E184" s="44" t="s">
        <v>108</v>
      </c>
      <c r="F184" s="45">
        <v>3</v>
      </c>
      <c r="G184" s="46">
        <v>1220.67</v>
      </c>
      <c r="H184" s="46">
        <f t="shared" si="58"/>
        <v>1604.9369160000001</v>
      </c>
      <c r="I184" s="46">
        <f t="shared" si="59"/>
        <v>4814.8107479999999</v>
      </c>
      <c r="J184" s="47">
        <f t="shared" si="60"/>
        <v>4.8701883667143101E-3</v>
      </c>
    </row>
    <row r="185" spans="1:10" x14ac:dyDescent="0.2">
      <c r="A185" s="43" t="s">
        <v>320</v>
      </c>
      <c r="B185" s="56">
        <v>171178</v>
      </c>
      <c r="C185" s="57" t="s">
        <v>23</v>
      </c>
      <c r="D185" s="43" t="s">
        <v>321</v>
      </c>
      <c r="E185" s="44" t="s">
        <v>108</v>
      </c>
      <c r="F185" s="45">
        <v>2</v>
      </c>
      <c r="G185" s="46">
        <v>669</v>
      </c>
      <c r="H185" s="46">
        <f t="shared" si="58"/>
        <v>879.60119999999995</v>
      </c>
      <c r="I185" s="46">
        <f t="shared" si="59"/>
        <v>1759.2023999999999</v>
      </c>
      <c r="J185" s="47">
        <f t="shared" si="60"/>
        <v>1.7794358930379073E-3</v>
      </c>
    </row>
    <row r="186" spans="1:10" x14ac:dyDescent="0.2">
      <c r="A186" s="43"/>
      <c r="B186" s="56"/>
      <c r="C186" s="57"/>
      <c r="D186" s="43"/>
      <c r="E186" s="44"/>
      <c r="F186" s="45"/>
      <c r="G186" s="46"/>
      <c r="H186" s="46"/>
      <c r="I186" s="46"/>
      <c r="J186" s="47"/>
    </row>
    <row r="187" spans="1:10" x14ac:dyDescent="0.2">
      <c r="A187" s="39" t="s">
        <v>322</v>
      </c>
      <c r="B187" s="55"/>
      <c r="C187" s="55"/>
      <c r="D187" s="39" t="s">
        <v>323</v>
      </c>
      <c r="E187" s="48"/>
      <c r="F187" s="49"/>
      <c r="G187" s="48"/>
      <c r="H187" s="48"/>
      <c r="I187" s="41">
        <f>SUM(I188:I191)</f>
        <v>129858.09848255999</v>
      </c>
      <c r="J187" s="50">
        <f>I187/H$198</f>
        <v>0.1313516633683075</v>
      </c>
    </row>
    <row r="188" spans="1:10" x14ac:dyDescent="0.2">
      <c r="A188" s="43" t="s">
        <v>324</v>
      </c>
      <c r="B188" s="56">
        <v>131288</v>
      </c>
      <c r="C188" s="57" t="s">
        <v>23</v>
      </c>
      <c r="D188" s="43" t="s">
        <v>325</v>
      </c>
      <c r="E188" s="44" t="s">
        <v>21</v>
      </c>
      <c r="F188" s="45">
        <v>2</v>
      </c>
      <c r="G188" s="46">
        <v>438.73</v>
      </c>
      <c r="H188" s="46">
        <f t="shared" ref="H188:H191" si="61">G188*1.3148</f>
        <v>576.84220400000004</v>
      </c>
      <c r="I188" s="46">
        <f t="shared" ref="I188:I191" si="62">H188*F188</f>
        <v>1153.6844080000001</v>
      </c>
      <c r="J188" s="47">
        <f t="shared" ref="J188:J191" si="63">I188/H$198</f>
        <v>1.1669535266853829E-3</v>
      </c>
    </row>
    <row r="189" spans="1:10" x14ac:dyDescent="0.2">
      <c r="A189" s="43" t="s">
        <v>326</v>
      </c>
      <c r="B189" s="56">
        <v>90822</v>
      </c>
      <c r="C189" s="57" t="s">
        <v>23</v>
      </c>
      <c r="D189" s="43" t="s">
        <v>327</v>
      </c>
      <c r="E189" s="44" t="s">
        <v>21</v>
      </c>
      <c r="F189" s="45">
        <v>50.44</v>
      </c>
      <c r="G189" s="46">
        <v>426.38</v>
      </c>
      <c r="H189" s="46">
        <f t="shared" si="61"/>
        <v>560.60442399999999</v>
      </c>
      <c r="I189" s="46">
        <f t="shared" si="62"/>
        <v>28276.887146559999</v>
      </c>
      <c r="J189" s="47">
        <f t="shared" si="63"/>
        <v>2.8602114192187958E-2</v>
      </c>
    </row>
    <row r="190" spans="1:10" x14ac:dyDescent="0.2">
      <c r="A190" s="43" t="s">
        <v>328</v>
      </c>
      <c r="B190" s="56" t="s">
        <v>329</v>
      </c>
      <c r="C190" s="57" t="s">
        <v>31</v>
      </c>
      <c r="D190" s="43" t="s">
        <v>436</v>
      </c>
      <c r="E190" s="44" t="s">
        <v>108</v>
      </c>
      <c r="F190" s="45">
        <v>1</v>
      </c>
      <c r="G190" s="46">
        <v>882.36</v>
      </c>
      <c r="H190" s="46">
        <f t="shared" si="61"/>
        <v>1160.1269279999999</v>
      </c>
      <c r="I190" s="46">
        <f t="shared" si="62"/>
        <v>1160.1269279999999</v>
      </c>
      <c r="J190" s="47">
        <f t="shared" si="63"/>
        <v>1.1734701454267024E-3</v>
      </c>
    </row>
    <row r="191" spans="1:10" ht="51" x14ac:dyDescent="0.2">
      <c r="A191" s="43" t="s">
        <v>330</v>
      </c>
      <c r="B191" s="56" t="s">
        <v>331</v>
      </c>
      <c r="C191" s="57" t="s">
        <v>31</v>
      </c>
      <c r="D191" s="43" t="s">
        <v>332</v>
      </c>
      <c r="E191" s="44" t="s">
        <v>36</v>
      </c>
      <c r="F191" s="45">
        <v>1</v>
      </c>
      <c r="G191" s="46">
        <v>75500</v>
      </c>
      <c r="H191" s="46">
        <f t="shared" si="61"/>
        <v>99267.4</v>
      </c>
      <c r="I191" s="46">
        <f t="shared" si="62"/>
        <v>99267.4</v>
      </c>
      <c r="J191" s="47">
        <f t="shared" si="63"/>
        <v>0.10040912550400748</v>
      </c>
    </row>
    <row r="192" spans="1:10" x14ac:dyDescent="0.2">
      <c r="A192" s="43"/>
      <c r="B192" s="56"/>
      <c r="C192" s="57"/>
      <c r="D192" s="43"/>
      <c r="E192" s="44"/>
      <c r="F192" s="45"/>
      <c r="G192" s="46"/>
      <c r="H192" s="46"/>
      <c r="I192" s="46"/>
      <c r="J192" s="47"/>
    </row>
    <row r="193" spans="1:11" x14ac:dyDescent="0.2">
      <c r="A193" s="39" t="s">
        <v>333</v>
      </c>
      <c r="B193" s="55"/>
      <c r="C193" s="55"/>
      <c r="D193" s="39" t="s">
        <v>334</v>
      </c>
      <c r="E193" s="48"/>
      <c r="F193" s="49"/>
      <c r="G193" s="48"/>
      <c r="H193" s="48"/>
      <c r="I193" s="41">
        <f>SUM(I194)</f>
        <v>4236.2495744799999</v>
      </c>
      <c r="J193" s="50">
        <f>I193/H$198</f>
        <v>4.2849728630976591E-3</v>
      </c>
    </row>
    <row r="194" spans="1:11" x14ac:dyDescent="0.2">
      <c r="A194" s="43" t="s">
        <v>335</v>
      </c>
      <c r="B194" s="56" t="s">
        <v>336</v>
      </c>
      <c r="C194" s="57" t="s">
        <v>23</v>
      </c>
      <c r="D194" s="43" t="s">
        <v>337</v>
      </c>
      <c r="E194" s="44" t="s">
        <v>21</v>
      </c>
      <c r="F194" s="45">
        <v>472.43</v>
      </c>
      <c r="G194" s="46">
        <v>6.82</v>
      </c>
      <c r="H194" s="46">
        <f>G194*1.3148</f>
        <v>8.9669360000000005</v>
      </c>
      <c r="I194" s="46">
        <f>H194*F194</f>
        <v>4236.2495744799999</v>
      </c>
      <c r="J194" s="47">
        <f>I194/H$198</f>
        <v>4.2849728630976591E-3</v>
      </c>
    </row>
    <row r="195" spans="1:11" x14ac:dyDescent="0.2">
      <c r="A195" s="48"/>
      <c r="B195" s="58"/>
      <c r="C195" s="58"/>
      <c r="D195" s="48"/>
      <c r="E195" s="48"/>
      <c r="F195" s="48"/>
      <c r="G195" s="48"/>
      <c r="H195" s="48"/>
      <c r="I195" s="48"/>
      <c r="J195" s="48"/>
    </row>
    <row r="196" spans="1:11" ht="14.25" customHeight="1" x14ac:dyDescent="0.2">
      <c r="A196" s="48"/>
      <c r="B196" s="58"/>
      <c r="C196" s="58"/>
      <c r="D196" s="48"/>
      <c r="E196" s="48"/>
      <c r="F196" s="96" t="s">
        <v>338</v>
      </c>
      <c r="G196" s="96"/>
      <c r="H196" s="97">
        <f>H198/1.3148</f>
        <v>751923.68842000002</v>
      </c>
      <c r="I196" s="97"/>
      <c r="J196" s="97"/>
    </row>
    <row r="197" spans="1:11" ht="14.25" customHeight="1" x14ac:dyDescent="0.2">
      <c r="A197" s="48"/>
      <c r="B197" s="58"/>
      <c r="C197" s="58"/>
      <c r="D197" s="48"/>
      <c r="E197" s="48"/>
      <c r="F197" s="96" t="s">
        <v>339</v>
      </c>
      <c r="G197" s="96"/>
      <c r="H197" s="97">
        <f>H198-H196</f>
        <v>236705.57711461606</v>
      </c>
      <c r="I197" s="97"/>
      <c r="J197" s="97"/>
    </row>
    <row r="198" spans="1:11" x14ac:dyDescent="0.2">
      <c r="A198" s="48"/>
      <c r="B198" s="58"/>
      <c r="C198" s="58"/>
      <c r="D198" s="48"/>
      <c r="E198" s="48"/>
      <c r="F198" s="96" t="s">
        <v>340</v>
      </c>
      <c r="G198" s="96"/>
      <c r="H198" s="97">
        <f>I193+I187+I170+I166+I147+I143+I133+I125+I100+I53+I50+I46+I32+I25+I20+I15+I5</f>
        <v>988629.26553461608</v>
      </c>
      <c r="I198" s="97"/>
      <c r="J198" s="97"/>
    </row>
    <row r="199" spans="1:11" x14ac:dyDescent="0.2">
      <c r="A199" s="52"/>
      <c r="B199" s="59"/>
      <c r="C199" s="59"/>
      <c r="D199" s="52"/>
      <c r="E199" s="52"/>
      <c r="F199" s="52"/>
      <c r="G199" s="52"/>
      <c r="H199" s="52"/>
      <c r="I199" s="52"/>
      <c r="J199" s="52"/>
      <c r="K199" s="53"/>
    </row>
    <row r="200" spans="1:11" x14ac:dyDescent="0.2">
      <c r="A200" s="52"/>
      <c r="B200" s="59"/>
      <c r="C200" s="59"/>
      <c r="D200" s="52"/>
      <c r="E200" s="52"/>
      <c r="F200" s="52"/>
      <c r="G200" s="52"/>
      <c r="H200" s="52"/>
      <c r="I200" s="52"/>
      <c r="J200" s="52"/>
      <c r="K200" s="53"/>
    </row>
    <row r="201" spans="1:11" x14ac:dyDescent="0.2">
      <c r="A201" s="52"/>
      <c r="B201" s="59"/>
      <c r="C201" s="59"/>
      <c r="D201" s="52"/>
      <c r="E201" s="52"/>
      <c r="F201" s="52"/>
      <c r="G201" s="52"/>
      <c r="H201" s="52"/>
      <c r="I201" s="52"/>
      <c r="J201" s="52"/>
      <c r="K201" s="53"/>
    </row>
    <row r="202" spans="1:11" x14ac:dyDescent="0.2">
      <c r="A202" s="52"/>
      <c r="B202" s="59"/>
      <c r="C202" s="59"/>
      <c r="D202" s="52"/>
      <c r="E202" s="52"/>
      <c r="F202" s="52"/>
      <c r="G202" s="52"/>
      <c r="H202" s="52"/>
      <c r="I202" s="52"/>
      <c r="J202" s="52"/>
      <c r="K202" s="53"/>
    </row>
    <row r="203" spans="1:11" x14ac:dyDescent="0.2">
      <c r="A203" s="52"/>
      <c r="B203" s="59"/>
      <c r="C203" s="59"/>
      <c r="D203" s="52"/>
      <c r="E203" s="52"/>
      <c r="F203" s="52"/>
      <c r="G203" s="52"/>
      <c r="H203" s="52"/>
      <c r="I203" s="52"/>
      <c r="J203" s="52"/>
      <c r="K203" s="53"/>
    </row>
    <row r="204" spans="1:11" x14ac:dyDescent="0.2">
      <c r="A204" s="52"/>
      <c r="B204" s="59"/>
      <c r="C204" s="59"/>
      <c r="D204" s="52"/>
      <c r="E204"/>
      <c r="F204" s="52"/>
      <c r="G204" s="52"/>
      <c r="H204" s="52"/>
      <c r="I204" s="52"/>
      <c r="J204" s="52"/>
      <c r="K204" s="53"/>
    </row>
    <row r="205" spans="1:11" ht="15.75" x14ac:dyDescent="0.2">
      <c r="A205" s="52"/>
      <c r="B205" s="59"/>
      <c r="C205" s="59"/>
      <c r="D205" s="92" t="s">
        <v>439</v>
      </c>
      <c r="F205" s="52"/>
      <c r="G205" s="52"/>
      <c r="H205" s="52"/>
      <c r="I205" s="52"/>
      <c r="J205" s="52"/>
      <c r="K205" s="53"/>
    </row>
    <row r="206" spans="1:11" ht="15.75" x14ac:dyDescent="0.2">
      <c r="A206" s="52"/>
      <c r="B206" s="59"/>
      <c r="C206" s="59"/>
      <c r="D206" s="93" t="s">
        <v>440</v>
      </c>
      <c r="F206" s="52"/>
      <c r="G206" s="52"/>
      <c r="H206" s="52"/>
      <c r="I206" s="52"/>
      <c r="J206" s="52"/>
      <c r="K206" s="53"/>
    </row>
    <row r="207" spans="1:11" x14ac:dyDescent="0.2">
      <c r="A207" s="52"/>
      <c r="B207" s="59"/>
      <c r="C207" s="59"/>
      <c r="D207" s="52"/>
      <c r="E207" s="52"/>
      <c r="F207" s="52"/>
      <c r="G207" s="52"/>
      <c r="H207" s="52"/>
      <c r="I207" s="52"/>
      <c r="J207" s="52"/>
      <c r="K207" s="53"/>
    </row>
    <row r="208" spans="1:11" x14ac:dyDescent="0.2">
      <c r="A208" s="53"/>
      <c r="B208" s="60"/>
      <c r="C208" s="60"/>
      <c r="D208" s="53"/>
      <c r="E208" s="53"/>
      <c r="F208" s="53"/>
      <c r="G208" s="53"/>
      <c r="H208" s="53"/>
      <c r="I208" s="53"/>
      <c r="J208" s="53"/>
      <c r="K208" s="53"/>
    </row>
    <row r="209" spans="1:11" x14ac:dyDescent="0.2">
      <c r="A209" s="53"/>
      <c r="B209" s="60"/>
      <c r="C209" s="60"/>
      <c r="D209" s="53"/>
      <c r="E209" s="53"/>
      <c r="F209" s="53"/>
      <c r="G209" s="53"/>
      <c r="H209" s="53"/>
      <c r="I209" s="53"/>
      <c r="J209" s="53"/>
      <c r="K209" s="53"/>
    </row>
    <row r="210" spans="1:11" x14ac:dyDescent="0.2">
      <c r="A210" s="53"/>
      <c r="B210" s="60"/>
      <c r="C210" s="60"/>
      <c r="D210" s="53"/>
      <c r="E210" s="53"/>
      <c r="F210" s="53"/>
      <c r="G210" s="53"/>
      <c r="H210" s="53"/>
      <c r="I210" s="53"/>
      <c r="J210" s="53"/>
      <c r="K210" s="53"/>
    </row>
    <row r="211" spans="1:11" x14ac:dyDescent="0.2">
      <c r="A211" s="53"/>
      <c r="B211" s="60"/>
      <c r="C211" s="60"/>
      <c r="D211" s="53"/>
      <c r="E211" s="53"/>
      <c r="F211" s="53"/>
      <c r="G211" s="53"/>
      <c r="H211" s="53"/>
      <c r="I211" s="53"/>
      <c r="J211" s="53"/>
      <c r="K211" s="53"/>
    </row>
    <row r="212" spans="1:11" x14ac:dyDescent="0.2">
      <c r="A212" s="53"/>
      <c r="B212" s="60"/>
      <c r="C212" s="60"/>
      <c r="D212" s="53"/>
      <c r="E212" s="53"/>
      <c r="F212" s="53"/>
      <c r="G212" s="53"/>
      <c r="H212" s="53"/>
      <c r="I212" s="53"/>
      <c r="J212" s="53"/>
      <c r="K212" s="53"/>
    </row>
    <row r="213" spans="1:11" x14ac:dyDescent="0.2">
      <c r="A213" s="53"/>
      <c r="B213" s="60"/>
      <c r="C213" s="60"/>
      <c r="D213" s="53"/>
      <c r="E213" s="53"/>
      <c r="F213" s="53"/>
      <c r="G213" s="53"/>
      <c r="H213" s="53"/>
      <c r="I213" s="53"/>
      <c r="J213" s="53"/>
      <c r="K213" s="53"/>
    </row>
    <row r="214" spans="1:11" x14ac:dyDescent="0.2">
      <c r="A214" s="53"/>
      <c r="B214" s="60"/>
      <c r="C214" s="60"/>
      <c r="D214" s="53"/>
      <c r="E214" s="53"/>
      <c r="F214" s="53"/>
      <c r="G214" s="53"/>
      <c r="H214" s="53"/>
      <c r="I214" s="53"/>
      <c r="J214" s="53"/>
      <c r="K214" s="53"/>
    </row>
    <row r="215" spans="1:11" x14ac:dyDescent="0.2">
      <c r="A215" s="53"/>
      <c r="B215" s="60"/>
      <c r="C215" s="60"/>
      <c r="D215" s="53"/>
      <c r="E215" s="53"/>
      <c r="F215" s="53"/>
      <c r="G215" s="53"/>
      <c r="H215" s="53"/>
      <c r="I215" s="53"/>
      <c r="J215" s="53"/>
      <c r="K215" s="53"/>
    </row>
    <row r="216" spans="1:11" x14ac:dyDescent="0.2">
      <c r="A216" s="53"/>
      <c r="B216" s="60"/>
      <c r="C216" s="60"/>
      <c r="D216" s="53"/>
      <c r="E216" s="53"/>
      <c r="F216" s="53"/>
      <c r="G216" s="53"/>
      <c r="H216" s="53"/>
      <c r="I216" s="53"/>
      <c r="J216" s="53"/>
      <c r="K216" s="53"/>
    </row>
    <row r="217" spans="1:11" x14ac:dyDescent="0.2">
      <c r="A217" s="53"/>
      <c r="B217" s="60"/>
      <c r="C217" s="60"/>
      <c r="D217" s="53"/>
      <c r="E217" s="53"/>
      <c r="F217" s="53"/>
      <c r="G217" s="53"/>
      <c r="H217" s="53"/>
      <c r="I217" s="53"/>
      <c r="J217" s="53"/>
      <c r="K217" s="53"/>
    </row>
    <row r="218" spans="1:11" x14ac:dyDescent="0.2">
      <c r="A218" s="53"/>
      <c r="B218" s="60"/>
      <c r="C218" s="60"/>
      <c r="D218" s="53"/>
      <c r="E218" s="53"/>
      <c r="F218" s="53"/>
      <c r="G218" s="53"/>
      <c r="H218" s="53"/>
      <c r="I218" s="53"/>
      <c r="J218" s="53"/>
      <c r="K218" s="53"/>
    </row>
  </sheetData>
  <mergeCells count="12">
    <mergeCell ref="E1:F1"/>
    <mergeCell ref="I1:J1"/>
    <mergeCell ref="I2:J2"/>
    <mergeCell ref="A2:D2"/>
    <mergeCell ref="E2:G2"/>
    <mergeCell ref="F198:G198"/>
    <mergeCell ref="H198:J198"/>
    <mergeCell ref="A3:J3"/>
    <mergeCell ref="F196:G196"/>
    <mergeCell ref="H196:J196"/>
    <mergeCell ref="F197:G197"/>
    <mergeCell ref="H197:J197"/>
  </mergeCells>
  <phoneticPr fontId="31" type="noConversion"/>
  <pageMargins left="0.51181102362204722" right="0.51181102362204722" top="0.98425196850393704" bottom="0.98425196850393704" header="0.51181102362204722" footer="0.51181102362204722"/>
  <pageSetup paperSize="9" scale="81" fitToHeight="0" orientation="landscape" r:id="rId1"/>
  <headerFooter>
    <oddHeader>&amp;L &amp;CConselho de Arquitetura e Urbanismo</oddHeader>
    <oddFooter>&amp;L &amp;F&amp;C&amp;A&amp;R&amp;P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55"/>
  <sheetViews>
    <sheetView tabSelected="1" view="pageBreakPreview" topLeftCell="D26" zoomScale="96" zoomScaleNormal="70" zoomScaleSheetLayoutView="96" workbookViewId="0">
      <selection activeCell="J54" sqref="J54"/>
    </sheetView>
  </sheetViews>
  <sheetFormatPr defaultRowHeight="14.25" x14ac:dyDescent="0.2"/>
  <cols>
    <col min="1" max="1" width="1.75" style="1" customWidth="1"/>
    <col min="2" max="2" width="5.75" style="1" bestFit="1" customWidth="1"/>
    <col min="3" max="3" width="31.5" style="1" customWidth="1"/>
    <col min="4" max="4" width="14.375" style="22" bestFit="1" customWidth="1"/>
    <col min="5" max="5" width="6.25" style="63" bestFit="1" customWidth="1"/>
    <col min="6" max="6" width="13.75" style="1" customWidth="1"/>
    <col min="7" max="7" width="6.75" style="1" bestFit="1" customWidth="1"/>
    <col min="8" max="8" width="13.75" style="1" customWidth="1"/>
    <col min="9" max="9" width="5.25" style="1" bestFit="1" customWidth="1"/>
    <col min="10" max="10" width="13.75" style="1" customWidth="1"/>
    <col min="11" max="11" width="5.25" style="1" bestFit="1" customWidth="1"/>
    <col min="12" max="12" width="13.75" style="1" customWidth="1"/>
    <col min="13" max="13" width="5.25" style="1" bestFit="1" customWidth="1"/>
    <col min="14" max="14" width="13.75" style="1" customWidth="1"/>
    <col min="15" max="15" width="5.25" style="1" bestFit="1" customWidth="1"/>
    <col min="16" max="16" width="13.75" style="1" customWidth="1"/>
    <col min="17" max="17" width="6" style="1" bestFit="1" customWidth="1"/>
    <col min="18" max="18" width="8.625" style="1" bestFit="1" customWidth="1"/>
    <col min="19" max="19" width="6" style="1" bestFit="1" customWidth="1"/>
    <col min="20" max="20" width="9.625" style="14" customWidth="1"/>
    <col min="21" max="21" width="6.25" style="14" customWidth="1"/>
    <col min="22" max="22" width="9" style="1"/>
    <col min="23" max="23" width="12" style="1" customWidth="1"/>
    <col min="24" max="24" width="14.5" style="1" customWidth="1"/>
    <col min="25" max="16384" width="9" style="1"/>
  </cols>
  <sheetData>
    <row r="1" spans="1:28" x14ac:dyDescent="0.2">
      <c r="A1" s="14"/>
      <c r="B1" s="14"/>
      <c r="C1" s="14"/>
      <c r="D1" s="29"/>
      <c r="E1" s="6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28" s="2" customFormat="1" ht="15" customHeight="1" x14ac:dyDescent="0.2">
      <c r="A2" s="65"/>
      <c r="B2" s="66" t="s">
        <v>355</v>
      </c>
      <c r="C2" s="67"/>
      <c r="D2" s="67"/>
      <c r="E2" s="68"/>
      <c r="F2" s="69" t="s">
        <v>2</v>
      </c>
      <c r="G2" s="70" t="s">
        <v>5</v>
      </c>
      <c r="H2" s="65"/>
      <c r="I2" s="65"/>
      <c r="J2" s="65"/>
      <c r="K2" s="65"/>
      <c r="L2" s="65"/>
      <c r="M2" s="65"/>
      <c r="N2" s="65"/>
      <c r="O2" s="65"/>
      <c r="P2" s="107" t="s">
        <v>3</v>
      </c>
      <c r="Q2" s="107"/>
      <c r="R2" s="107"/>
      <c r="S2" s="107"/>
      <c r="T2" s="24"/>
    </row>
    <row r="3" spans="1:28" s="2" customFormat="1" ht="42" customHeight="1" x14ac:dyDescent="0.2">
      <c r="A3" s="65"/>
      <c r="B3" s="106" t="s">
        <v>379</v>
      </c>
      <c r="C3" s="106"/>
      <c r="D3" s="106"/>
      <c r="E3" s="106"/>
      <c r="F3" s="106" t="s">
        <v>437</v>
      </c>
      <c r="G3" s="106"/>
      <c r="H3" s="106"/>
      <c r="I3" s="65"/>
      <c r="J3" s="65"/>
      <c r="K3" s="65"/>
      <c r="L3" s="65"/>
      <c r="M3" s="65"/>
      <c r="N3" s="65"/>
      <c r="O3" s="65"/>
      <c r="P3" s="106" t="s">
        <v>6</v>
      </c>
      <c r="Q3" s="106"/>
      <c r="R3" s="106"/>
      <c r="S3" s="106"/>
      <c r="T3" s="23"/>
    </row>
    <row r="4" spans="1:28" s="2" customFormat="1" ht="12.75" x14ac:dyDescent="0.2">
      <c r="A4" s="65"/>
      <c r="B4" s="3"/>
      <c r="C4" s="67"/>
      <c r="D4" s="4"/>
      <c r="E4" s="62"/>
      <c r="F4" s="4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28" s="2" customFormat="1" ht="12.75" x14ac:dyDescent="0.2">
      <c r="A5" s="65"/>
      <c r="B5" s="3"/>
      <c r="C5" s="67"/>
      <c r="D5" s="4"/>
      <c r="E5" s="115"/>
      <c r="F5" s="115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65"/>
      <c r="S5" s="72"/>
      <c r="T5" s="5"/>
    </row>
    <row r="6" spans="1:28" s="2" customFormat="1" ht="12.75" x14ac:dyDescent="0.2">
      <c r="A6" s="65"/>
      <c r="B6" s="6"/>
      <c r="C6" s="73"/>
      <c r="D6" s="73"/>
      <c r="E6" s="74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5"/>
    </row>
    <row r="7" spans="1:28" s="2" customFormat="1" ht="15" x14ac:dyDescent="0.2">
      <c r="B7" s="116" t="s">
        <v>341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5"/>
    </row>
    <row r="8" spans="1:28" s="8" customFormat="1" x14ac:dyDescent="0.2">
      <c r="B8" s="117" t="s">
        <v>342</v>
      </c>
      <c r="C8" s="117" t="s">
        <v>343</v>
      </c>
      <c r="D8" s="117" t="s">
        <v>344</v>
      </c>
      <c r="E8" s="117" t="s">
        <v>345</v>
      </c>
      <c r="F8" s="108" t="s">
        <v>366</v>
      </c>
      <c r="G8" s="108"/>
      <c r="H8" s="108" t="s">
        <v>367</v>
      </c>
      <c r="I8" s="108"/>
      <c r="J8" s="108" t="s">
        <v>368</v>
      </c>
      <c r="K8" s="108"/>
      <c r="L8" s="108" t="s">
        <v>369</v>
      </c>
      <c r="M8" s="108"/>
      <c r="N8" s="108" t="s">
        <v>370</v>
      </c>
      <c r="O8" s="108"/>
      <c r="P8" s="108" t="s">
        <v>371</v>
      </c>
      <c r="Q8" s="108"/>
      <c r="R8" s="118" t="s">
        <v>346</v>
      </c>
      <c r="S8" s="118"/>
      <c r="T8" s="113"/>
      <c r="U8" s="113"/>
      <c r="V8" s="7"/>
    </row>
    <row r="9" spans="1:28" s="8" customFormat="1" ht="12.75" x14ac:dyDescent="0.2">
      <c r="B9" s="117"/>
      <c r="C9" s="117"/>
      <c r="D9" s="117"/>
      <c r="E9" s="117"/>
      <c r="F9" s="75" t="s">
        <v>347</v>
      </c>
      <c r="G9" s="75" t="s">
        <v>345</v>
      </c>
      <c r="H9" s="75" t="s">
        <v>347</v>
      </c>
      <c r="I9" s="75" t="s">
        <v>345</v>
      </c>
      <c r="J9" s="75" t="s">
        <v>347</v>
      </c>
      <c r="K9" s="75" t="s">
        <v>345</v>
      </c>
      <c r="L9" s="75" t="s">
        <v>347</v>
      </c>
      <c r="M9" s="75" t="s">
        <v>345</v>
      </c>
      <c r="N9" s="75" t="s">
        <v>347</v>
      </c>
      <c r="O9" s="75" t="s">
        <v>345</v>
      </c>
      <c r="P9" s="75" t="s">
        <v>347</v>
      </c>
      <c r="Q9" s="75" t="s">
        <v>345</v>
      </c>
      <c r="R9" s="9" t="s">
        <v>347</v>
      </c>
      <c r="S9" s="9" t="s">
        <v>345</v>
      </c>
      <c r="T9" s="10"/>
      <c r="U9" s="10"/>
      <c r="V9" s="7"/>
    </row>
    <row r="10" spans="1:28" s="8" customFormat="1" ht="12.75" x14ac:dyDescent="0.2">
      <c r="B10" s="101" t="s">
        <v>348</v>
      </c>
      <c r="C10" s="109" t="str">
        <f>'Orçamento Sintético'!D5</f>
        <v>SERVIÇOS PRELIMINARES</v>
      </c>
      <c r="D10" s="103">
        <f>'Orçamento Sintético'!I5</f>
        <v>134973.62739399998</v>
      </c>
      <c r="E10" s="114">
        <f>D10/$D$45*100</f>
        <v>13.652602861297151</v>
      </c>
      <c r="F10" s="76">
        <f>G10*$D10/100</f>
        <v>62762.736738209991</v>
      </c>
      <c r="G10" s="77">
        <v>46.5</v>
      </c>
      <c r="H10" s="76">
        <f>I10*$D10/100</f>
        <v>14172.230876369998</v>
      </c>
      <c r="I10" s="77">
        <v>10.5</v>
      </c>
      <c r="J10" s="76">
        <f>K10*$D10/100</f>
        <v>14172.230876369998</v>
      </c>
      <c r="K10" s="77">
        <v>10.5</v>
      </c>
      <c r="L10" s="76">
        <f>M10*$D10/100</f>
        <v>14172.230876369998</v>
      </c>
      <c r="M10" s="77">
        <v>10.5</v>
      </c>
      <c r="N10" s="76">
        <f>O10*$D10/100</f>
        <v>14172.230876369998</v>
      </c>
      <c r="O10" s="77">
        <v>10.5</v>
      </c>
      <c r="P10" s="76">
        <f>Q10*$D10/100</f>
        <v>15521.967150309998</v>
      </c>
      <c r="Q10" s="77">
        <v>11.5</v>
      </c>
      <c r="R10" s="105">
        <f>SUM($F10,$H10,$J10,$L10,$N10,$P10)</f>
        <v>134973.62739399998</v>
      </c>
      <c r="S10" s="105">
        <f>SUM($G10,$I10,$K10,$M10,$O10,$Q10)</f>
        <v>100</v>
      </c>
      <c r="T10" s="11"/>
      <c r="U10" s="11"/>
      <c r="V10" s="7"/>
      <c r="W10" s="12"/>
      <c r="X10" s="13"/>
    </row>
    <row r="11" spans="1:28" s="8" customFormat="1" ht="5.25" customHeight="1" x14ac:dyDescent="0.2">
      <c r="B11" s="101"/>
      <c r="C11" s="109"/>
      <c r="D11" s="103"/>
      <c r="E11" s="114"/>
      <c r="F11" s="78"/>
      <c r="G11" s="79"/>
      <c r="H11" s="78"/>
      <c r="I11" s="79"/>
      <c r="J11" s="78"/>
      <c r="K11" s="79"/>
      <c r="L11" s="78"/>
      <c r="M11" s="79"/>
      <c r="N11" s="78"/>
      <c r="O11" s="79"/>
      <c r="P11" s="78"/>
      <c r="Q11" s="79"/>
      <c r="R11" s="105"/>
      <c r="S11" s="105"/>
      <c r="T11" s="11"/>
      <c r="U11" s="11"/>
      <c r="V11" s="7"/>
      <c r="W11" s="12"/>
    </row>
    <row r="12" spans="1:28" x14ac:dyDescent="0.2">
      <c r="B12" s="101" t="s">
        <v>349</v>
      </c>
      <c r="C12" s="109" t="str">
        <f>'Orçamento Sintético'!D15</f>
        <v>DEMOLIÇÕES E RETIRADAS</v>
      </c>
      <c r="D12" s="103">
        <f>'Orçamento Sintético'!I15</f>
        <v>21800.917056800001</v>
      </c>
      <c r="E12" s="104">
        <f>D12/$D$45*100</f>
        <v>2.2051660634394463</v>
      </c>
      <c r="F12" s="76">
        <f>G12*$D12/100</f>
        <v>21800.917056800001</v>
      </c>
      <c r="G12" s="77">
        <v>100</v>
      </c>
      <c r="H12" s="76">
        <f>I12*$D12/100</f>
        <v>0</v>
      </c>
      <c r="I12" s="77"/>
      <c r="J12" s="76">
        <f>K12*$D12/100</f>
        <v>0</v>
      </c>
      <c r="K12" s="77"/>
      <c r="L12" s="76">
        <f>M12*$D12/100</f>
        <v>0</v>
      </c>
      <c r="M12" s="77"/>
      <c r="N12" s="76">
        <f>O12*$D12/100</f>
        <v>0</v>
      </c>
      <c r="O12" s="77"/>
      <c r="P12" s="76">
        <f>Q12*$D12/100</f>
        <v>0</v>
      </c>
      <c r="Q12" s="77"/>
      <c r="R12" s="105">
        <f t="shared" ref="R12" si="0">SUM($F12,$H12,$J12,$L12,$N12,$P12)</f>
        <v>21800.917056800001</v>
      </c>
      <c r="S12" s="105">
        <f t="shared" ref="S12" si="1">SUM($G12,$I12,$K12,$M12,$O12,$Q12)</f>
        <v>100</v>
      </c>
      <c r="T12" s="11"/>
      <c r="U12" s="11"/>
      <c r="V12" s="14"/>
      <c r="W12" s="12"/>
    </row>
    <row r="13" spans="1:28" ht="4.5" customHeight="1" x14ac:dyDescent="0.2">
      <c r="B13" s="101"/>
      <c r="C13" s="109"/>
      <c r="D13" s="103"/>
      <c r="E13" s="104"/>
      <c r="F13" s="78"/>
      <c r="G13" s="79"/>
      <c r="H13" s="78"/>
      <c r="I13" s="79"/>
      <c r="J13" s="78"/>
      <c r="K13" s="79"/>
      <c r="L13" s="78"/>
      <c r="M13" s="79"/>
      <c r="N13" s="78"/>
      <c r="O13" s="79"/>
      <c r="P13" s="78"/>
      <c r="Q13" s="79"/>
      <c r="R13" s="105"/>
      <c r="S13" s="105"/>
      <c r="T13" s="11"/>
      <c r="U13" s="11"/>
      <c r="V13" s="14"/>
      <c r="W13" s="15"/>
    </row>
    <row r="14" spans="1:28" ht="16.5" customHeight="1" x14ac:dyDescent="0.2">
      <c r="B14" s="101" t="s">
        <v>350</v>
      </c>
      <c r="C14" s="109" t="str">
        <f>'Orçamento Sintético'!D20</f>
        <v>MOVIMENTAÇÃO DE TERRA</v>
      </c>
      <c r="D14" s="103">
        <f>'Orçamento Sintético'!I20</f>
        <v>14899.73906928</v>
      </c>
      <c r="E14" s="104">
        <f>D14/$D$45*100</f>
        <v>1.507110864376723</v>
      </c>
      <c r="F14" s="76">
        <f>G14*$D14/100</f>
        <v>14899.73906928</v>
      </c>
      <c r="G14" s="77">
        <v>100</v>
      </c>
      <c r="H14" s="76">
        <f>I14*$D14/100</f>
        <v>0</v>
      </c>
      <c r="I14" s="77"/>
      <c r="J14" s="76">
        <f>K14*$D14/100</f>
        <v>0</v>
      </c>
      <c r="K14" s="77"/>
      <c r="L14" s="76">
        <f>M14*$D14/100</f>
        <v>0</v>
      </c>
      <c r="M14" s="77"/>
      <c r="N14" s="76">
        <f>O14*$D14/100</f>
        <v>0</v>
      </c>
      <c r="O14" s="77"/>
      <c r="P14" s="76">
        <f>Q14*$D14/100</f>
        <v>0</v>
      </c>
      <c r="Q14" s="77"/>
      <c r="R14" s="105">
        <f t="shared" ref="R14" si="2">SUM($F14,$H14,$J14,$L14,$N14,$P14)</f>
        <v>14899.73906928</v>
      </c>
      <c r="S14" s="105">
        <f t="shared" ref="S14" si="3">SUM($G14,$I14,$K14,$M14,$O14,$Q14)</f>
        <v>100</v>
      </c>
      <c r="T14" s="11"/>
      <c r="U14" s="11"/>
      <c r="V14" s="14"/>
      <c r="W14" s="15"/>
    </row>
    <row r="15" spans="1:28" ht="3.75" customHeight="1" x14ac:dyDescent="0.2">
      <c r="B15" s="101"/>
      <c r="C15" s="109"/>
      <c r="D15" s="103"/>
      <c r="E15" s="104"/>
      <c r="F15" s="78"/>
      <c r="G15" s="79"/>
      <c r="H15" s="78"/>
      <c r="I15" s="79"/>
      <c r="J15" s="78"/>
      <c r="K15" s="79"/>
      <c r="L15" s="78"/>
      <c r="M15" s="79"/>
      <c r="N15" s="78"/>
      <c r="O15" s="79"/>
      <c r="P15" s="78"/>
      <c r="Q15" s="79"/>
      <c r="R15" s="105"/>
      <c r="S15" s="105"/>
      <c r="T15" s="11"/>
      <c r="U15" s="11"/>
      <c r="V15" s="14"/>
    </row>
    <row r="16" spans="1:28" ht="16.5" customHeight="1" x14ac:dyDescent="0.2">
      <c r="B16" s="101" t="s">
        <v>351</v>
      </c>
      <c r="C16" s="102" t="str">
        <f>'Orçamento Sintético'!D25</f>
        <v>INFRA-ESTRUTURA</v>
      </c>
      <c r="D16" s="103">
        <f>'Orçamento Sintético'!I25</f>
        <v>12025.12832444</v>
      </c>
      <c r="E16" s="104">
        <f>D16/$D$45*100</f>
        <v>1.2163435519923873</v>
      </c>
      <c r="F16" s="76">
        <f>G16*$D16/100</f>
        <v>8417.5898271080005</v>
      </c>
      <c r="G16" s="77">
        <v>70</v>
      </c>
      <c r="H16" s="76">
        <f>I16*$D16/100</f>
        <v>3607.5384973319997</v>
      </c>
      <c r="I16" s="77">
        <v>30</v>
      </c>
      <c r="J16" s="76">
        <f>K16*$D16/100</f>
        <v>0</v>
      </c>
      <c r="K16" s="77"/>
      <c r="L16" s="76">
        <f>M16*$D16/100</f>
        <v>0</v>
      </c>
      <c r="M16" s="77"/>
      <c r="N16" s="76">
        <f>O16*$D16/100</f>
        <v>0</v>
      </c>
      <c r="O16" s="77"/>
      <c r="P16" s="76">
        <f>Q16*$D16/100</f>
        <v>0</v>
      </c>
      <c r="Q16" s="77"/>
      <c r="R16" s="105">
        <f t="shared" ref="R16" si="4">SUM($F16,$H16,$J16,$L16,$N16,$P16)</f>
        <v>12025.12832444</v>
      </c>
      <c r="S16" s="105">
        <f t="shared" ref="S16" si="5">SUM($G16,$I16,$K16,$M16,$O16,$Q16)</f>
        <v>100</v>
      </c>
      <c r="T16" s="11"/>
      <c r="U16" s="16"/>
      <c r="V16" s="14"/>
      <c r="W16" s="17"/>
      <c r="X16" s="18"/>
      <c r="Y16" s="18"/>
      <c r="Z16" s="18"/>
      <c r="AA16" s="18"/>
      <c r="AB16" s="18"/>
    </row>
    <row r="17" spans="2:28" ht="3.75" customHeight="1" x14ac:dyDescent="0.2">
      <c r="B17" s="101"/>
      <c r="C17" s="102"/>
      <c r="D17" s="103"/>
      <c r="E17" s="104"/>
      <c r="F17" s="78"/>
      <c r="G17" s="79"/>
      <c r="H17" s="78"/>
      <c r="I17" s="79"/>
      <c r="J17" s="78"/>
      <c r="K17" s="79"/>
      <c r="L17" s="78"/>
      <c r="M17" s="79"/>
      <c r="N17" s="78"/>
      <c r="O17" s="79"/>
      <c r="P17" s="78"/>
      <c r="Q17" s="79"/>
      <c r="R17" s="105"/>
      <c r="S17" s="105"/>
      <c r="T17" s="11"/>
      <c r="U17" s="16"/>
      <c r="V17" s="14"/>
      <c r="W17" s="18"/>
      <c r="X17" s="18"/>
      <c r="Y17" s="18"/>
      <c r="Z17" s="18"/>
      <c r="AA17" s="18"/>
      <c r="AB17" s="18"/>
    </row>
    <row r="18" spans="2:28" ht="16.5" customHeight="1" x14ac:dyDescent="0.2">
      <c r="B18" s="101" t="s">
        <v>352</v>
      </c>
      <c r="C18" s="102" t="str">
        <f>'Orçamento Sintético'!D32</f>
        <v>ESTRUTURA</v>
      </c>
      <c r="D18" s="103">
        <f>'Orçamento Sintético'!I32</f>
        <v>110860.71828996002</v>
      </c>
      <c r="E18" s="104">
        <f>D18/$D$45*100</f>
        <v>11.213578451980219</v>
      </c>
      <c r="F18" s="76">
        <f>G18*$D18/100</f>
        <v>33258.215486988003</v>
      </c>
      <c r="G18" s="77">
        <v>30</v>
      </c>
      <c r="H18" s="76">
        <f>I18*$D18/100</f>
        <v>66516.430973976006</v>
      </c>
      <c r="I18" s="77">
        <v>60</v>
      </c>
      <c r="J18" s="76">
        <f>K18*$D18/100</f>
        <v>11086.071828996</v>
      </c>
      <c r="K18" s="77">
        <v>10</v>
      </c>
      <c r="L18" s="76">
        <f>M18*$D18/100</f>
        <v>0</v>
      </c>
      <c r="M18" s="77"/>
      <c r="N18" s="76">
        <f>O18*$D18/100</f>
        <v>0</v>
      </c>
      <c r="O18" s="77"/>
      <c r="P18" s="76">
        <f>Q18*$D18/100</f>
        <v>0</v>
      </c>
      <c r="Q18" s="77"/>
      <c r="R18" s="105">
        <f t="shared" ref="R18" si="6">SUM($F18,$H18,$J18,$L18,$N18,$P18)</f>
        <v>110860.71828996002</v>
      </c>
      <c r="S18" s="105">
        <f t="shared" ref="S18" si="7">SUM($G18,$I18,$K18,$M18,$O18,$Q18)</f>
        <v>100</v>
      </c>
      <c r="T18" s="11"/>
      <c r="U18" s="16"/>
      <c r="V18" s="14"/>
      <c r="W18" s="17"/>
      <c r="X18" s="18"/>
      <c r="Y18" s="18"/>
      <c r="Z18" s="18"/>
      <c r="AA18" s="18"/>
      <c r="AB18" s="18"/>
    </row>
    <row r="19" spans="2:28" ht="3.75" customHeight="1" x14ac:dyDescent="0.2">
      <c r="B19" s="101"/>
      <c r="C19" s="102"/>
      <c r="D19" s="103"/>
      <c r="E19" s="104"/>
      <c r="F19" s="78"/>
      <c r="G19" s="79"/>
      <c r="H19" s="78"/>
      <c r="I19" s="79"/>
      <c r="J19" s="78"/>
      <c r="K19" s="79"/>
      <c r="L19" s="78"/>
      <c r="M19" s="79"/>
      <c r="N19" s="78"/>
      <c r="O19" s="79"/>
      <c r="P19" s="78"/>
      <c r="Q19" s="79"/>
      <c r="R19" s="105"/>
      <c r="S19" s="105"/>
      <c r="T19" s="11"/>
      <c r="U19" s="16"/>
      <c r="V19" s="14"/>
      <c r="W19" s="18"/>
      <c r="X19" s="18"/>
      <c r="Y19" s="18"/>
      <c r="Z19" s="18"/>
      <c r="AA19" s="18"/>
      <c r="AB19" s="18"/>
    </row>
    <row r="20" spans="2:28" ht="16.5" customHeight="1" x14ac:dyDescent="0.2">
      <c r="B20" s="101" t="s">
        <v>353</v>
      </c>
      <c r="C20" s="102" t="str">
        <f>'Orçamento Sintético'!D46</f>
        <v>COBERTURA</v>
      </c>
      <c r="D20" s="103">
        <f>'Orçamento Sintético'!I46</f>
        <v>39935.335369319997</v>
      </c>
      <c r="E20" s="104">
        <f>D20/$D$45*100</f>
        <v>4.0394652233690822</v>
      </c>
      <c r="F20" s="76">
        <f>G20*$D20/100</f>
        <v>0</v>
      </c>
      <c r="G20" s="77"/>
      <c r="H20" s="76">
        <f>I20*$D20/100</f>
        <v>0</v>
      </c>
      <c r="I20" s="77"/>
      <c r="J20" s="76">
        <f>K20*$D20/100</f>
        <v>3993.5335369320001</v>
      </c>
      <c r="K20" s="77">
        <v>10</v>
      </c>
      <c r="L20" s="76">
        <f>M20*$D20/100</f>
        <v>23961.201221591997</v>
      </c>
      <c r="M20" s="77">
        <v>60</v>
      </c>
      <c r="N20" s="76">
        <f>O20*$D20/100</f>
        <v>11980.600610795998</v>
      </c>
      <c r="O20" s="77">
        <v>30</v>
      </c>
      <c r="P20" s="76">
        <f>Q20*$D20/100</f>
        <v>0</v>
      </c>
      <c r="Q20" s="77"/>
      <c r="R20" s="105">
        <f t="shared" ref="R20" si="8">SUM($F20,$H20,$J20,$L20,$N20,$P20)</f>
        <v>39935.335369319997</v>
      </c>
      <c r="S20" s="105">
        <f t="shared" ref="S20" si="9">SUM($G20,$I20,$K20,$M20,$O20,$Q20)</f>
        <v>100</v>
      </c>
      <c r="T20" s="11"/>
      <c r="U20" s="16"/>
      <c r="V20" s="14"/>
      <c r="W20" s="17"/>
      <c r="X20" s="18"/>
      <c r="Y20" s="18"/>
      <c r="Z20" s="18"/>
      <c r="AA20" s="18"/>
      <c r="AB20" s="18"/>
    </row>
    <row r="21" spans="2:28" ht="3.75" customHeight="1" x14ac:dyDescent="0.2">
      <c r="B21" s="101"/>
      <c r="C21" s="102"/>
      <c r="D21" s="103"/>
      <c r="E21" s="104"/>
      <c r="F21" s="78"/>
      <c r="G21" s="79"/>
      <c r="H21" s="78"/>
      <c r="I21" s="79"/>
      <c r="J21" s="78"/>
      <c r="K21" s="79"/>
      <c r="L21" s="78"/>
      <c r="M21" s="79"/>
      <c r="N21" s="78"/>
      <c r="O21" s="79"/>
      <c r="P21" s="78"/>
      <c r="Q21" s="79"/>
      <c r="R21" s="105"/>
      <c r="S21" s="105"/>
      <c r="T21" s="11"/>
      <c r="U21" s="16"/>
      <c r="V21" s="14"/>
      <c r="W21" s="18"/>
      <c r="X21" s="18"/>
      <c r="Y21" s="18"/>
      <c r="Z21" s="18"/>
      <c r="AA21" s="18"/>
      <c r="AB21" s="18"/>
    </row>
    <row r="22" spans="2:28" ht="16.5" customHeight="1" x14ac:dyDescent="0.2">
      <c r="B22" s="101" t="s">
        <v>354</v>
      </c>
      <c r="C22" s="102" t="str">
        <f>'Orçamento Sintético'!D50</f>
        <v>PAREDES</v>
      </c>
      <c r="D22" s="103">
        <f>'Orçamento Sintético'!I50</f>
        <v>4166.4697200000001</v>
      </c>
      <c r="E22" s="104">
        <f>D22/$D$45*100</f>
        <v>0.42143904345648914</v>
      </c>
      <c r="F22" s="76">
        <f>G22*$D22/100</f>
        <v>0</v>
      </c>
      <c r="G22" s="77"/>
      <c r="H22" s="76">
        <f>I22*$D22/100</f>
        <v>1249.940916</v>
      </c>
      <c r="I22" s="77">
        <v>30</v>
      </c>
      <c r="J22" s="76">
        <f>K22*$D22/100</f>
        <v>1666.587888</v>
      </c>
      <c r="K22" s="77">
        <v>40</v>
      </c>
      <c r="L22" s="76">
        <f>M22*$D22/100</f>
        <v>1249.940916</v>
      </c>
      <c r="M22" s="77">
        <v>30</v>
      </c>
      <c r="N22" s="76">
        <f>O22*$D22/100</f>
        <v>0</v>
      </c>
      <c r="O22" s="77"/>
      <c r="P22" s="76">
        <f>Q22*$D22/100</f>
        <v>0</v>
      </c>
      <c r="Q22" s="77"/>
      <c r="R22" s="105">
        <f t="shared" ref="R22" si="10">SUM($F22,$H22,$J22,$L22,$N22,$P22)</f>
        <v>4166.4697200000001</v>
      </c>
      <c r="S22" s="105">
        <f t="shared" ref="S22" si="11">SUM($G22,$I22,$K22,$M22,$O22,$Q22)</f>
        <v>100</v>
      </c>
      <c r="T22" s="11"/>
      <c r="U22" s="16"/>
      <c r="V22" s="14"/>
      <c r="W22" s="17"/>
      <c r="X22" s="18"/>
      <c r="Y22" s="18"/>
      <c r="Z22" s="18"/>
      <c r="AA22" s="18"/>
      <c r="AB22" s="18"/>
    </row>
    <row r="23" spans="2:28" ht="3.75" customHeight="1" x14ac:dyDescent="0.2">
      <c r="B23" s="101"/>
      <c r="C23" s="102"/>
      <c r="D23" s="103"/>
      <c r="E23" s="104"/>
      <c r="F23" s="78"/>
      <c r="G23" s="79"/>
      <c r="H23" s="78"/>
      <c r="I23" s="79"/>
      <c r="J23" s="78"/>
      <c r="K23" s="79"/>
      <c r="L23" s="78"/>
      <c r="M23" s="79"/>
      <c r="N23" s="78"/>
      <c r="O23" s="79"/>
      <c r="P23" s="78"/>
      <c r="Q23" s="79"/>
      <c r="R23" s="105"/>
      <c r="S23" s="105"/>
      <c r="T23" s="11"/>
      <c r="U23" s="16"/>
      <c r="V23" s="14"/>
      <c r="W23" s="18"/>
      <c r="X23" s="18"/>
      <c r="Y23" s="18"/>
      <c r="Z23" s="18"/>
      <c r="AA23" s="18"/>
      <c r="AB23" s="18"/>
    </row>
    <row r="24" spans="2:28" ht="16.5" customHeight="1" x14ac:dyDescent="0.2">
      <c r="B24" s="101" t="s">
        <v>356</v>
      </c>
      <c r="C24" s="102" t="str">
        <f>'Orçamento Sintético'!D53</f>
        <v>INSTALAÇÕES</v>
      </c>
      <c r="D24" s="103">
        <f>'Orçamento Sintético'!I53</f>
        <v>89678.377555799991</v>
      </c>
      <c r="E24" s="104">
        <f>D24/$D$45*100</f>
        <v>9.0709814772987798</v>
      </c>
      <c r="F24" s="76">
        <f>G24*$D24/100</f>
        <v>4483.9188777899999</v>
      </c>
      <c r="G24" s="77">
        <v>5</v>
      </c>
      <c r="H24" s="76">
        <f>I24*$D24/100</f>
        <v>17935.67551116</v>
      </c>
      <c r="I24" s="77">
        <v>20</v>
      </c>
      <c r="J24" s="76">
        <f>K24*$D24/100</f>
        <v>17935.67551116</v>
      </c>
      <c r="K24" s="77">
        <v>20</v>
      </c>
      <c r="L24" s="76">
        <f>M24*$D24/100</f>
        <v>17935.67551116</v>
      </c>
      <c r="M24" s="77">
        <v>20</v>
      </c>
      <c r="N24" s="76">
        <f>O24*$D24/100</f>
        <v>26903.513266739999</v>
      </c>
      <c r="O24" s="77">
        <v>30</v>
      </c>
      <c r="P24" s="76">
        <f>Q24*$D24/100</f>
        <v>4483.9188777899999</v>
      </c>
      <c r="Q24" s="77">
        <v>5</v>
      </c>
      <c r="R24" s="105">
        <f t="shared" ref="R24" si="12">SUM($F24,$H24,$J24,$L24,$N24,$P24)</f>
        <v>89678.377555799991</v>
      </c>
      <c r="S24" s="105">
        <f t="shared" ref="S24" si="13">SUM($G24,$I24,$K24,$M24,$O24,$Q24)</f>
        <v>100</v>
      </c>
      <c r="T24" s="11"/>
      <c r="U24" s="16"/>
      <c r="V24" s="14"/>
      <c r="W24" s="17"/>
      <c r="X24" s="18"/>
      <c r="Y24" s="18"/>
      <c r="Z24" s="18"/>
      <c r="AA24" s="18"/>
      <c r="AB24" s="18"/>
    </row>
    <row r="25" spans="2:28" ht="3.75" customHeight="1" x14ac:dyDescent="0.2">
      <c r="B25" s="101"/>
      <c r="C25" s="102"/>
      <c r="D25" s="103"/>
      <c r="E25" s="104"/>
      <c r="F25" s="78"/>
      <c r="G25" s="79"/>
      <c r="H25" s="78"/>
      <c r="I25" s="79"/>
      <c r="J25" s="78"/>
      <c r="K25" s="79"/>
      <c r="L25" s="78"/>
      <c r="M25" s="79"/>
      <c r="N25" s="78"/>
      <c r="O25" s="79"/>
      <c r="P25" s="78"/>
      <c r="Q25" s="79"/>
      <c r="R25" s="105"/>
      <c r="S25" s="105"/>
      <c r="T25" s="11"/>
      <c r="U25" s="16"/>
      <c r="V25" s="14"/>
      <c r="W25" s="18"/>
      <c r="X25" s="18"/>
      <c r="Y25" s="18"/>
      <c r="Z25" s="18"/>
      <c r="AA25" s="18"/>
      <c r="AB25" s="18"/>
    </row>
    <row r="26" spans="2:28" ht="16.5" customHeight="1" x14ac:dyDescent="0.2">
      <c r="B26" s="101" t="s">
        <v>357</v>
      </c>
      <c r="C26" s="102" t="str">
        <f>'Orçamento Sintético'!D100</f>
        <v>ESQUADRIAS</v>
      </c>
      <c r="D26" s="103">
        <f>'Orçamento Sintético'!I100</f>
        <v>106558.139579896</v>
      </c>
      <c r="E26" s="104">
        <f>D26/$D$45*100</f>
        <v>10.778371963556339</v>
      </c>
      <c r="F26" s="76">
        <f>G26*$D26/100</f>
        <v>0</v>
      </c>
      <c r="G26" s="77"/>
      <c r="H26" s="76">
        <f>I26*$D26/100</f>
        <v>0</v>
      </c>
      <c r="I26" s="77"/>
      <c r="J26" s="76">
        <f>K26*$D26/100</f>
        <v>31967.441873968801</v>
      </c>
      <c r="K26" s="77">
        <v>30</v>
      </c>
      <c r="L26" s="76">
        <f>M26*$D26/100</f>
        <v>42623.255831958399</v>
      </c>
      <c r="M26" s="77">
        <v>40</v>
      </c>
      <c r="N26" s="76">
        <f>O26*$D26/100</f>
        <v>31967.441873968801</v>
      </c>
      <c r="O26" s="77">
        <v>30</v>
      </c>
      <c r="P26" s="76">
        <f>Q26*$D26/100</f>
        <v>0</v>
      </c>
      <c r="Q26" s="77"/>
      <c r="R26" s="105">
        <f t="shared" ref="R26" si="14">SUM($F26,$H26,$J26,$L26,$N26,$P26)</f>
        <v>106558.139579896</v>
      </c>
      <c r="S26" s="105">
        <f t="shared" ref="S26" si="15">SUM($G26,$I26,$K26,$M26,$O26,$Q26)</f>
        <v>100</v>
      </c>
      <c r="T26" s="11"/>
      <c r="U26" s="16"/>
      <c r="V26" s="14"/>
      <c r="W26" s="17"/>
      <c r="X26" s="18"/>
      <c r="Y26" s="18"/>
      <c r="Z26" s="18"/>
      <c r="AA26" s="18"/>
      <c r="AB26" s="18"/>
    </row>
    <row r="27" spans="2:28" ht="3.75" customHeight="1" x14ac:dyDescent="0.2">
      <c r="B27" s="101"/>
      <c r="C27" s="102"/>
      <c r="D27" s="103"/>
      <c r="E27" s="104"/>
      <c r="F27" s="78"/>
      <c r="G27" s="79"/>
      <c r="H27" s="78"/>
      <c r="I27" s="79"/>
      <c r="J27" s="78"/>
      <c r="K27" s="79"/>
      <c r="L27" s="78"/>
      <c r="M27" s="79"/>
      <c r="N27" s="78"/>
      <c r="O27" s="79"/>
      <c r="P27" s="78"/>
      <c r="Q27" s="79"/>
      <c r="R27" s="105"/>
      <c r="S27" s="105"/>
      <c r="T27" s="11"/>
      <c r="U27" s="16"/>
      <c r="V27" s="14"/>
      <c r="W27" s="18"/>
      <c r="X27" s="18"/>
      <c r="Y27" s="18"/>
      <c r="Z27" s="18"/>
      <c r="AA27" s="18"/>
      <c r="AB27" s="18"/>
    </row>
    <row r="28" spans="2:28" ht="16.5" customHeight="1" x14ac:dyDescent="0.2">
      <c r="B28" s="101" t="s">
        <v>358</v>
      </c>
      <c r="C28" s="102" t="str">
        <f>'Orçamento Sintético'!D125</f>
        <v>REVESTIMENTOS</v>
      </c>
      <c r="D28" s="103">
        <f>'Orçamento Sintético'!I125</f>
        <v>69640.912989999997</v>
      </c>
      <c r="E28" s="104">
        <f>D28/$D$45*100</f>
        <v>7.0441889005117231</v>
      </c>
      <c r="F28" s="76">
        <f>G28*$D28/100</f>
        <v>0</v>
      </c>
      <c r="G28" s="77"/>
      <c r="H28" s="76">
        <f>I28*$D28/100</f>
        <v>13928.182597999999</v>
      </c>
      <c r="I28" s="77">
        <v>20</v>
      </c>
      <c r="J28" s="76">
        <f>K28*$D28/100</f>
        <v>13928.182597999999</v>
      </c>
      <c r="K28" s="77">
        <v>20</v>
      </c>
      <c r="L28" s="76">
        <f>M28*$D28/100</f>
        <v>20892.273896999999</v>
      </c>
      <c r="M28" s="77">
        <v>30</v>
      </c>
      <c r="N28" s="76">
        <f>O28*$D28/100</f>
        <v>20892.273896999999</v>
      </c>
      <c r="O28" s="77">
        <v>30</v>
      </c>
      <c r="P28" s="76">
        <f>Q28*$D28/100</f>
        <v>0</v>
      </c>
      <c r="Q28" s="77"/>
      <c r="R28" s="105">
        <f t="shared" ref="R28" si="16">SUM($F28,$H28,$J28,$L28,$N28,$P28)</f>
        <v>69640.912989999997</v>
      </c>
      <c r="S28" s="105">
        <f t="shared" ref="S28" si="17">SUM($G28,$I28,$K28,$M28,$O28,$Q28)</f>
        <v>100</v>
      </c>
      <c r="T28" s="11"/>
      <c r="U28" s="16"/>
      <c r="V28" s="14"/>
      <c r="W28" s="17"/>
      <c r="X28" s="18"/>
      <c r="Y28" s="18"/>
      <c r="Z28" s="18"/>
      <c r="AA28" s="18"/>
      <c r="AB28" s="18"/>
    </row>
    <row r="29" spans="2:28" ht="3.75" customHeight="1" x14ac:dyDescent="0.2">
      <c r="B29" s="101"/>
      <c r="C29" s="102"/>
      <c r="D29" s="103"/>
      <c r="E29" s="104"/>
      <c r="F29" s="78"/>
      <c r="G29" s="79"/>
      <c r="H29" s="78"/>
      <c r="I29" s="79"/>
      <c r="J29" s="78"/>
      <c r="K29" s="79"/>
      <c r="L29" s="78"/>
      <c r="M29" s="79"/>
      <c r="N29" s="78"/>
      <c r="O29" s="79"/>
      <c r="P29" s="78"/>
      <c r="Q29" s="79"/>
      <c r="R29" s="105"/>
      <c r="S29" s="105"/>
      <c r="T29" s="11"/>
      <c r="U29" s="16"/>
      <c r="V29" s="14"/>
      <c r="W29" s="18"/>
      <c r="X29" s="18"/>
      <c r="Y29" s="18"/>
      <c r="Z29" s="18"/>
      <c r="AA29" s="18"/>
      <c r="AB29" s="18"/>
    </row>
    <row r="30" spans="2:28" ht="16.5" customHeight="1" x14ac:dyDescent="0.2">
      <c r="B30" s="101" t="s">
        <v>359</v>
      </c>
      <c r="C30" s="102" t="str">
        <f>'Orçamento Sintético'!D133</f>
        <v>PISOS E FORRO</v>
      </c>
      <c r="D30" s="103">
        <f>'Orçamento Sintético'!I133</f>
        <v>103741.63626328</v>
      </c>
      <c r="E30" s="104">
        <f>D30/$D$45*100</f>
        <v>10.493482226340948</v>
      </c>
      <c r="F30" s="76">
        <f>G30*$D30/100</f>
        <v>0</v>
      </c>
      <c r="G30" s="77"/>
      <c r="H30" s="76">
        <f>I30*$D30/100</f>
        <v>0</v>
      </c>
      <c r="I30" s="77"/>
      <c r="J30" s="76">
        <f>K30*$D30/100</f>
        <v>25935.40906582</v>
      </c>
      <c r="K30" s="77">
        <v>25</v>
      </c>
      <c r="L30" s="76">
        <f>M30*$D30/100</f>
        <v>31122.490878984001</v>
      </c>
      <c r="M30" s="77">
        <v>30</v>
      </c>
      <c r="N30" s="76">
        <f>O30*$D30/100</f>
        <v>41496.654505311999</v>
      </c>
      <c r="O30" s="77">
        <v>40</v>
      </c>
      <c r="P30" s="76">
        <f>Q30*$D30/100</f>
        <v>5187.0818131639999</v>
      </c>
      <c r="Q30" s="77">
        <v>5</v>
      </c>
      <c r="R30" s="105">
        <f t="shared" ref="R30" si="18">SUM($F30,$H30,$J30,$L30,$N30,$P30)</f>
        <v>103741.63626328</v>
      </c>
      <c r="S30" s="105">
        <f t="shared" ref="S30" si="19">SUM($G30,$I30,$K30,$M30,$O30,$Q30)</f>
        <v>100</v>
      </c>
      <c r="T30" s="11"/>
      <c r="U30" s="16"/>
      <c r="V30" s="14"/>
      <c r="W30" s="17"/>
      <c r="X30" s="18"/>
      <c r="Y30" s="18"/>
      <c r="Z30" s="18"/>
      <c r="AA30" s="18"/>
      <c r="AB30" s="18"/>
    </row>
    <row r="31" spans="2:28" ht="3.75" customHeight="1" x14ac:dyDescent="0.2">
      <c r="B31" s="101"/>
      <c r="C31" s="102"/>
      <c r="D31" s="103"/>
      <c r="E31" s="104"/>
      <c r="F31" s="78"/>
      <c r="G31" s="79"/>
      <c r="H31" s="78"/>
      <c r="I31" s="79"/>
      <c r="J31" s="78"/>
      <c r="K31" s="79"/>
      <c r="L31" s="78"/>
      <c r="M31" s="79"/>
      <c r="N31" s="78"/>
      <c r="O31" s="79"/>
      <c r="P31" s="78"/>
      <c r="Q31" s="79"/>
      <c r="R31" s="105"/>
      <c r="S31" s="105"/>
      <c r="T31" s="11"/>
      <c r="U31" s="16"/>
      <c r="V31" s="14"/>
      <c r="W31" s="18"/>
      <c r="X31" s="18"/>
      <c r="Y31" s="18"/>
      <c r="Z31" s="18"/>
      <c r="AA31" s="18"/>
      <c r="AB31" s="18"/>
    </row>
    <row r="32" spans="2:28" ht="16.5" customHeight="1" x14ac:dyDescent="0.2">
      <c r="B32" s="101" t="s">
        <v>360</v>
      </c>
      <c r="C32" s="102" t="str">
        <f>'Orçamento Sintético'!D143</f>
        <v>PINTURA</v>
      </c>
      <c r="D32" s="103">
        <f>'Orçamento Sintético'!I143</f>
        <v>64651.014270399995</v>
      </c>
      <c r="E32" s="104">
        <f>D32/$D$45*100</f>
        <v>6.5394598889846733</v>
      </c>
      <c r="F32" s="76">
        <f>G32*$D32/100</f>
        <v>0</v>
      </c>
      <c r="G32" s="77"/>
      <c r="H32" s="76">
        <f>I32*$D32/100</f>
        <v>0</v>
      </c>
      <c r="I32" s="77"/>
      <c r="J32" s="76">
        <f>K32*$D32/100</f>
        <v>12930.20285408</v>
      </c>
      <c r="K32" s="77">
        <v>20</v>
      </c>
      <c r="L32" s="76">
        <f>M32*$D32/100</f>
        <v>12930.20285408</v>
      </c>
      <c r="M32" s="77">
        <v>20</v>
      </c>
      <c r="N32" s="76">
        <f>O32*$D32/100</f>
        <v>19395.304281119999</v>
      </c>
      <c r="O32" s="77">
        <v>30</v>
      </c>
      <c r="P32" s="76">
        <f>Q32*$D32/100</f>
        <v>19395.304281119999</v>
      </c>
      <c r="Q32" s="77">
        <v>30</v>
      </c>
      <c r="R32" s="105">
        <f t="shared" ref="R32" si="20">SUM($F32,$H32,$J32,$L32,$N32,$P32)</f>
        <v>64651.014270400003</v>
      </c>
      <c r="S32" s="105">
        <f t="shared" ref="S32" si="21">SUM($G32,$I32,$K32,$M32,$O32,$Q32)</f>
        <v>100</v>
      </c>
      <c r="T32" s="11"/>
      <c r="U32" s="16"/>
      <c r="V32" s="14"/>
      <c r="W32" s="17"/>
      <c r="X32" s="18"/>
      <c r="Y32" s="18"/>
      <c r="Z32" s="18"/>
      <c r="AA32" s="18"/>
      <c r="AB32" s="18"/>
    </row>
    <row r="33" spans="2:28" ht="3.75" customHeight="1" x14ac:dyDescent="0.2">
      <c r="B33" s="101"/>
      <c r="C33" s="102"/>
      <c r="D33" s="103"/>
      <c r="E33" s="104"/>
      <c r="F33" s="78"/>
      <c r="G33" s="79"/>
      <c r="H33" s="78"/>
      <c r="I33" s="79"/>
      <c r="J33" s="78"/>
      <c r="K33" s="79"/>
      <c r="L33" s="78"/>
      <c r="M33" s="79"/>
      <c r="N33" s="78"/>
      <c r="O33" s="79"/>
      <c r="P33" s="78"/>
      <c r="Q33" s="79"/>
      <c r="R33" s="105"/>
      <c r="S33" s="105"/>
      <c r="T33" s="11"/>
      <c r="U33" s="16"/>
      <c r="V33" s="14"/>
      <c r="W33" s="18"/>
      <c r="X33" s="18"/>
      <c r="Y33" s="18"/>
      <c r="Z33" s="18"/>
      <c r="AA33" s="18"/>
      <c r="AB33" s="18"/>
    </row>
    <row r="34" spans="2:28" ht="16.5" customHeight="1" x14ac:dyDescent="0.2">
      <c r="B34" s="101" t="s">
        <v>361</v>
      </c>
      <c r="C34" s="102" t="str">
        <f>'Orçamento Sintético'!D147</f>
        <v>APARELHOS, LOUÇAS, METAIS E ACESSÓRIOS SANITÁRIOS</v>
      </c>
      <c r="D34" s="103">
        <f>'Orçamento Sintético'!I147</f>
        <v>37246.5984264</v>
      </c>
      <c r="E34" s="104">
        <f>D34/$D$45*100</f>
        <v>3.7674990742114383</v>
      </c>
      <c r="F34" s="76">
        <f>G34*$D34/100</f>
        <v>0</v>
      </c>
      <c r="G34" s="77"/>
      <c r="H34" s="76">
        <f>I34*$D34/100</f>
        <v>0</v>
      </c>
      <c r="I34" s="77"/>
      <c r="J34" s="76">
        <f>K34*$D34/100</f>
        <v>0</v>
      </c>
      <c r="K34" s="77"/>
      <c r="L34" s="76">
        <f>M34*$D34/100</f>
        <v>0</v>
      </c>
      <c r="M34" s="77"/>
      <c r="N34" s="76">
        <f>O34*$D34/100</f>
        <v>14898.639370559998</v>
      </c>
      <c r="O34" s="77">
        <v>40</v>
      </c>
      <c r="P34" s="76">
        <f>Q34*$D34/100</f>
        <v>22347.959055840001</v>
      </c>
      <c r="Q34" s="77">
        <v>60</v>
      </c>
      <c r="R34" s="105">
        <f t="shared" ref="R34" si="22">SUM($F34,$H34,$J34,$L34,$N34,$P34)</f>
        <v>37246.5984264</v>
      </c>
      <c r="S34" s="105">
        <f t="shared" ref="S34" si="23">SUM($G34,$I34,$K34,$M34,$O34,$Q34)</f>
        <v>100</v>
      </c>
      <c r="T34" s="11"/>
      <c r="U34" s="16"/>
      <c r="V34" s="14"/>
      <c r="W34" s="17"/>
      <c r="X34" s="18"/>
      <c r="Y34" s="18"/>
      <c r="Z34" s="18"/>
      <c r="AA34" s="18"/>
      <c r="AB34" s="18"/>
    </row>
    <row r="35" spans="2:28" ht="3.75" customHeight="1" x14ac:dyDescent="0.2">
      <c r="B35" s="101"/>
      <c r="C35" s="102"/>
      <c r="D35" s="103"/>
      <c r="E35" s="104"/>
      <c r="F35" s="78"/>
      <c r="G35" s="79"/>
      <c r="H35" s="78"/>
      <c r="I35" s="79"/>
      <c r="J35" s="78"/>
      <c r="K35" s="79"/>
      <c r="L35" s="78"/>
      <c r="M35" s="79"/>
      <c r="N35" s="78"/>
      <c r="O35" s="79"/>
      <c r="P35" s="78"/>
      <c r="Q35" s="79"/>
      <c r="R35" s="105"/>
      <c r="S35" s="105"/>
      <c r="T35" s="11"/>
      <c r="U35" s="16"/>
      <c r="V35" s="14"/>
      <c r="W35" s="18"/>
      <c r="X35" s="18"/>
      <c r="Y35" s="18"/>
      <c r="Z35" s="18"/>
      <c r="AA35" s="18"/>
      <c r="AB35" s="18"/>
    </row>
    <row r="36" spans="2:28" ht="16.5" customHeight="1" x14ac:dyDescent="0.2">
      <c r="B36" s="101" t="s">
        <v>362</v>
      </c>
      <c r="C36" s="102" t="str">
        <f>'Orçamento Sintético'!D166</f>
        <v>EQUIPAMENTOS DE AR-CONDICIONADO</v>
      </c>
      <c r="D36" s="103">
        <f>'Orçamento Sintético'!I166</f>
        <v>14776.958311999999</v>
      </c>
      <c r="E36" s="104">
        <f>D36/$D$45*100</f>
        <v>1.4946915721748473</v>
      </c>
      <c r="F36" s="76">
        <f>G36*$D36/100</f>
        <v>0</v>
      </c>
      <c r="G36" s="77"/>
      <c r="H36" s="76">
        <f>I36*$D36/100</f>
        <v>0</v>
      </c>
      <c r="I36" s="77"/>
      <c r="J36" s="76">
        <f>K36*$D36/100</f>
        <v>2955.3916623999999</v>
      </c>
      <c r="K36" s="77">
        <v>20</v>
      </c>
      <c r="L36" s="76">
        <f>M36*$D36/100</f>
        <v>2955.3916623999999</v>
      </c>
      <c r="M36" s="77">
        <v>20</v>
      </c>
      <c r="N36" s="76">
        <f>O36*$D36/100</f>
        <v>2955.3916623999999</v>
      </c>
      <c r="O36" s="77">
        <v>20</v>
      </c>
      <c r="P36" s="76">
        <f>Q36*$D36/100</f>
        <v>5910.7833247999997</v>
      </c>
      <c r="Q36" s="77">
        <v>40</v>
      </c>
      <c r="R36" s="105">
        <f t="shared" ref="R36" si="24">SUM($F36,$H36,$J36,$L36,$N36,$P36)</f>
        <v>14776.958311999999</v>
      </c>
      <c r="S36" s="105">
        <f t="shared" ref="S36" si="25">SUM($G36,$I36,$K36,$M36,$O36,$Q36)</f>
        <v>100</v>
      </c>
      <c r="T36" s="11"/>
      <c r="U36" s="16"/>
      <c r="V36" s="14"/>
      <c r="W36" s="17"/>
      <c r="X36" s="18"/>
      <c r="Y36" s="18"/>
      <c r="Z36" s="18"/>
      <c r="AA36" s="18"/>
      <c r="AB36" s="18"/>
    </row>
    <row r="37" spans="2:28" ht="3.75" customHeight="1" x14ac:dyDescent="0.2">
      <c r="B37" s="101"/>
      <c r="C37" s="102"/>
      <c r="D37" s="103"/>
      <c r="E37" s="104"/>
      <c r="F37" s="78"/>
      <c r="G37" s="79"/>
      <c r="H37" s="78"/>
      <c r="I37" s="79"/>
      <c r="J37" s="78"/>
      <c r="K37" s="79"/>
      <c r="L37" s="78"/>
      <c r="M37" s="79"/>
      <c r="N37" s="78"/>
      <c r="O37" s="79"/>
      <c r="P37" s="78"/>
      <c r="Q37" s="79"/>
      <c r="R37" s="105"/>
      <c r="S37" s="105"/>
      <c r="T37" s="11"/>
      <c r="U37" s="16"/>
      <c r="V37" s="14"/>
      <c r="W37" s="18"/>
      <c r="X37" s="18"/>
      <c r="Y37" s="18"/>
      <c r="Z37" s="18"/>
      <c r="AA37" s="18"/>
      <c r="AB37" s="18"/>
    </row>
    <row r="38" spans="2:28" ht="16.5" customHeight="1" x14ac:dyDescent="0.2">
      <c r="B38" s="101" t="s">
        <v>363</v>
      </c>
      <c r="C38" s="102" t="str">
        <f>'Orçamento Sintético'!D170</f>
        <v>EQUIPAMENTOS ELÉTRICOS</v>
      </c>
      <c r="D38" s="103">
        <f>'Orçamento Sintético'!I170</f>
        <v>29579.344856</v>
      </c>
      <c r="E38" s="104">
        <f>D38/$D$45*100</f>
        <v>2.991955213869228</v>
      </c>
      <c r="F38" s="76">
        <f>G38*$D38/100</f>
        <v>0</v>
      </c>
      <c r="G38" s="77"/>
      <c r="H38" s="76">
        <f>I38*$D38/100</f>
        <v>5915.8689711999996</v>
      </c>
      <c r="I38" s="77">
        <v>20</v>
      </c>
      <c r="J38" s="76">
        <f>K38*$D38/100</f>
        <v>5915.8689711999996</v>
      </c>
      <c r="K38" s="77">
        <v>20</v>
      </c>
      <c r="L38" s="76">
        <f>M38*$D38/100</f>
        <v>5915.8689711999996</v>
      </c>
      <c r="M38" s="77">
        <v>20</v>
      </c>
      <c r="N38" s="76">
        <f>O38*$D38/100</f>
        <v>8873.8034568000003</v>
      </c>
      <c r="O38" s="77">
        <v>30</v>
      </c>
      <c r="P38" s="76">
        <f>Q38*$D38/100</f>
        <v>2957.9344855999998</v>
      </c>
      <c r="Q38" s="77">
        <v>10</v>
      </c>
      <c r="R38" s="105">
        <f t="shared" ref="R38" si="26">SUM($F38,$H38,$J38,$L38,$N38,$P38)</f>
        <v>29579.344856</v>
      </c>
      <c r="S38" s="105">
        <f t="shared" ref="S38" si="27">SUM($G38,$I38,$K38,$M38,$O38,$Q38)</f>
        <v>100</v>
      </c>
      <c r="T38" s="11"/>
      <c r="U38" s="16"/>
      <c r="V38" s="14"/>
      <c r="W38" s="17"/>
      <c r="X38" s="18"/>
      <c r="Y38" s="18"/>
      <c r="Z38" s="18"/>
      <c r="AA38" s="18"/>
      <c r="AB38" s="18"/>
    </row>
    <row r="39" spans="2:28" ht="3.75" customHeight="1" x14ac:dyDescent="0.2">
      <c r="B39" s="101"/>
      <c r="C39" s="102"/>
      <c r="D39" s="103"/>
      <c r="E39" s="104"/>
      <c r="F39" s="78"/>
      <c r="G39" s="79"/>
      <c r="H39" s="78"/>
      <c r="I39" s="79"/>
      <c r="J39" s="78"/>
      <c r="K39" s="79"/>
      <c r="L39" s="78"/>
      <c r="M39" s="79"/>
      <c r="N39" s="78"/>
      <c r="O39" s="79"/>
      <c r="P39" s="78"/>
      <c r="Q39" s="79"/>
      <c r="R39" s="105"/>
      <c r="S39" s="105"/>
      <c r="T39" s="11"/>
      <c r="U39" s="16"/>
      <c r="V39" s="14"/>
      <c r="W39" s="18"/>
      <c r="X39" s="18"/>
      <c r="Y39" s="18"/>
      <c r="Z39" s="18"/>
      <c r="AA39" s="18"/>
      <c r="AB39" s="18"/>
    </row>
    <row r="40" spans="2:28" ht="16.5" customHeight="1" x14ac:dyDescent="0.2">
      <c r="B40" s="101" t="s">
        <v>364</v>
      </c>
      <c r="C40" s="102" t="str">
        <f>'Orçamento Sintético'!D187</f>
        <v>DIVERSOS</v>
      </c>
      <c r="D40" s="103">
        <f>'Orçamento Sintético'!I187</f>
        <v>129858.09848255999</v>
      </c>
      <c r="E40" s="104">
        <f>D40/$D$45*100</f>
        <v>13.13516633683075</v>
      </c>
      <c r="F40" s="76">
        <f>G40*$D40/100</f>
        <v>0</v>
      </c>
      <c r="G40" s="77"/>
      <c r="H40" s="76">
        <f>I40*$D40/100</f>
        <v>19478.714772383999</v>
      </c>
      <c r="I40" s="77">
        <v>15</v>
      </c>
      <c r="J40" s="76">
        <f>K40*$D40/100</f>
        <v>25971.619696512</v>
      </c>
      <c r="K40" s="77">
        <v>20</v>
      </c>
      <c r="L40" s="76">
        <f>M40*$D40/100</f>
        <v>25971.619696512</v>
      </c>
      <c r="M40" s="77">
        <v>20</v>
      </c>
      <c r="N40" s="76">
        <f>O40*$D40/100</f>
        <v>25971.619696512</v>
      </c>
      <c r="O40" s="77">
        <v>20</v>
      </c>
      <c r="P40" s="76">
        <f>Q40*$D40/100</f>
        <v>32464.524620639997</v>
      </c>
      <c r="Q40" s="77">
        <v>25</v>
      </c>
      <c r="R40" s="105">
        <f t="shared" ref="R40" si="28">SUM($F40,$H40,$J40,$L40,$N40,$P40)</f>
        <v>129858.09848255999</v>
      </c>
      <c r="S40" s="105">
        <f t="shared" ref="S40" si="29">SUM($G40,$I40,$K40,$M40,$O40,$Q40)</f>
        <v>100</v>
      </c>
      <c r="T40" s="11"/>
      <c r="U40" s="16"/>
      <c r="V40" s="14"/>
      <c r="W40" s="17"/>
      <c r="X40" s="18"/>
      <c r="Y40" s="18"/>
      <c r="Z40" s="18"/>
      <c r="AA40" s="18"/>
      <c r="AB40" s="18"/>
    </row>
    <row r="41" spans="2:28" ht="3.75" customHeight="1" x14ac:dyDescent="0.2">
      <c r="B41" s="101"/>
      <c r="C41" s="102"/>
      <c r="D41" s="103"/>
      <c r="E41" s="104"/>
      <c r="F41" s="78"/>
      <c r="G41" s="79"/>
      <c r="H41" s="78"/>
      <c r="I41" s="79"/>
      <c r="J41" s="78"/>
      <c r="K41" s="79"/>
      <c r="L41" s="78"/>
      <c r="M41" s="79"/>
      <c r="N41" s="78"/>
      <c r="O41" s="79"/>
      <c r="P41" s="78"/>
      <c r="Q41" s="79"/>
      <c r="R41" s="105"/>
      <c r="S41" s="105"/>
      <c r="T41" s="11"/>
      <c r="U41" s="16"/>
      <c r="V41" s="14"/>
      <c r="W41" s="18"/>
      <c r="X41" s="18"/>
      <c r="Y41" s="18"/>
      <c r="Z41" s="18"/>
      <c r="AA41" s="18"/>
      <c r="AB41" s="18"/>
    </row>
    <row r="42" spans="2:28" ht="16.5" customHeight="1" x14ac:dyDescent="0.2">
      <c r="B42" s="101" t="s">
        <v>365</v>
      </c>
      <c r="C42" s="102" t="str">
        <f>'Orçamento Sintético'!D193</f>
        <v>LIMPEZA GERAL</v>
      </c>
      <c r="D42" s="103">
        <f>'Orçamento Sintético'!I193</f>
        <v>4236.2495744799999</v>
      </c>
      <c r="E42" s="104">
        <f>D42/$D$45*100</f>
        <v>0.42849728630976591</v>
      </c>
      <c r="F42" s="76">
        <f>G42*$D42/100</f>
        <v>0</v>
      </c>
      <c r="G42" s="77"/>
      <c r="H42" s="76">
        <f>I42*$D42/100</f>
        <v>0</v>
      </c>
      <c r="I42" s="77"/>
      <c r="J42" s="76">
        <f>K42*$D42/100</f>
        <v>0</v>
      </c>
      <c r="K42" s="77"/>
      <c r="L42" s="76">
        <f>M42*$D42/100</f>
        <v>0</v>
      </c>
      <c r="M42" s="77"/>
      <c r="N42" s="76">
        <f>O42*$D42/100</f>
        <v>0</v>
      </c>
      <c r="O42" s="77"/>
      <c r="P42" s="76">
        <f>Q42*$D42/100</f>
        <v>4236.2495744799999</v>
      </c>
      <c r="Q42" s="77">
        <v>100</v>
      </c>
      <c r="R42" s="105">
        <f t="shared" ref="R42" si="30">SUM($F42,$H42,$J42,$L42,$N42,$P42)</f>
        <v>4236.2495744799999</v>
      </c>
      <c r="S42" s="105">
        <f t="shared" ref="S42" si="31">SUM($G42,$I42,$K42,$M42,$O42,$Q42)</f>
        <v>100</v>
      </c>
      <c r="T42" s="11"/>
      <c r="U42" s="16"/>
      <c r="V42" s="14"/>
      <c r="W42" s="17"/>
      <c r="X42" s="18"/>
      <c r="Y42" s="18"/>
      <c r="Z42" s="18"/>
      <c r="AA42" s="18"/>
      <c r="AB42" s="18"/>
    </row>
    <row r="43" spans="2:28" ht="3.75" customHeight="1" x14ac:dyDescent="0.2">
      <c r="B43" s="101"/>
      <c r="C43" s="102"/>
      <c r="D43" s="103"/>
      <c r="E43" s="104"/>
      <c r="F43" s="78"/>
      <c r="G43" s="79"/>
      <c r="H43" s="78"/>
      <c r="I43" s="79"/>
      <c r="J43" s="78"/>
      <c r="K43" s="79"/>
      <c r="L43" s="78"/>
      <c r="M43" s="79"/>
      <c r="N43" s="78"/>
      <c r="O43" s="79"/>
      <c r="P43" s="78"/>
      <c r="Q43" s="79"/>
      <c r="R43" s="105"/>
      <c r="S43" s="105"/>
      <c r="T43" s="11"/>
      <c r="U43" s="16"/>
      <c r="V43" s="14"/>
      <c r="W43" s="18"/>
      <c r="X43" s="18"/>
      <c r="Y43" s="18"/>
      <c r="Z43" s="18"/>
      <c r="AA43" s="18"/>
      <c r="AB43" s="18"/>
    </row>
    <row r="44" spans="2:28" ht="12.75" customHeight="1" x14ac:dyDescent="0.2">
      <c r="B44" s="80"/>
      <c r="C44" s="81"/>
      <c r="D44" s="80"/>
      <c r="E44" s="82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16"/>
      <c r="U44" s="16"/>
      <c r="V44" s="14"/>
      <c r="W44" s="18"/>
      <c r="X44" s="18"/>
      <c r="Y44" s="18"/>
      <c r="Z44" s="18"/>
      <c r="AA44" s="18"/>
      <c r="AB44" s="18"/>
    </row>
    <row r="45" spans="2:28" ht="20.25" customHeight="1" x14ac:dyDescent="0.2">
      <c r="B45" s="19"/>
      <c r="C45" s="84" t="s">
        <v>374</v>
      </c>
      <c r="D45" s="85">
        <f>SUM(D10:D43)</f>
        <v>988629.26553461608</v>
      </c>
      <c r="E45" s="86">
        <f>SUM(E10:E44)</f>
        <v>99.999999999999986</v>
      </c>
      <c r="F45" s="110">
        <f>SUM(F10:F43)</f>
        <v>145623.11705617598</v>
      </c>
      <c r="G45" s="110"/>
      <c r="H45" s="110">
        <f>SUM(H10:H43)</f>
        <v>142804.58311642203</v>
      </c>
      <c r="I45" s="110"/>
      <c r="J45" s="110">
        <f>SUM(J10:J43)</f>
        <v>168458.21636343881</v>
      </c>
      <c r="K45" s="110"/>
      <c r="L45" s="110">
        <f>SUM(L10:L43)</f>
        <v>199730.15231725643</v>
      </c>
      <c r="M45" s="110"/>
      <c r="N45" s="110">
        <f>SUM(N10:N43)</f>
        <v>219507.47349757885</v>
      </c>
      <c r="O45" s="110"/>
      <c r="P45" s="110">
        <f>SUM(P10:P43)</f>
        <v>112505.72318374398</v>
      </c>
      <c r="Q45" s="110"/>
      <c r="R45" s="110">
        <f>SUM(F45:Q45)</f>
        <v>988629.26553461619</v>
      </c>
      <c r="S45" s="110"/>
      <c r="T45" s="16"/>
      <c r="U45" s="16"/>
      <c r="V45" s="14"/>
      <c r="W45" s="18"/>
      <c r="X45" s="18"/>
      <c r="Y45" s="18"/>
      <c r="Z45" s="18"/>
      <c r="AA45" s="18"/>
      <c r="AB45" s="18"/>
    </row>
    <row r="46" spans="2:28" ht="20.25" customHeight="1" x14ac:dyDescent="0.2">
      <c r="B46" s="19"/>
      <c r="C46" s="84" t="s">
        <v>345</v>
      </c>
      <c r="D46" s="85"/>
      <c r="E46" s="87"/>
      <c r="F46" s="111">
        <f>F45/D45</f>
        <v>0.14729800354173017</v>
      </c>
      <c r="G46" s="111"/>
      <c r="H46" s="111">
        <f>H45/D45</f>
        <v>0.14444705219119558</v>
      </c>
      <c r="I46" s="111"/>
      <c r="J46" s="111">
        <f>J45/D45</f>
        <v>0.17039574108939867</v>
      </c>
      <c r="K46" s="111"/>
      <c r="L46" s="111">
        <f>L45/D45</f>
        <v>0.20202735168804595</v>
      </c>
      <c r="M46" s="111"/>
      <c r="N46" s="111">
        <f>N45/D45</f>
        <v>0.22203214202735228</v>
      </c>
      <c r="O46" s="111"/>
      <c r="P46" s="111">
        <f>P45/D45</f>
        <v>0.11379970946227737</v>
      </c>
      <c r="Q46" s="111"/>
      <c r="R46" s="110"/>
      <c r="S46" s="110"/>
      <c r="T46" s="16"/>
      <c r="U46" s="16"/>
      <c r="V46" s="14"/>
      <c r="W46" s="18"/>
      <c r="X46" s="18"/>
      <c r="Y46" s="18"/>
      <c r="Z46" s="18"/>
      <c r="AA46" s="18"/>
      <c r="AB46" s="18"/>
    </row>
    <row r="47" spans="2:28" ht="20.25" customHeight="1" x14ac:dyDescent="0.2">
      <c r="B47" s="19"/>
      <c r="C47" s="84" t="s">
        <v>377</v>
      </c>
      <c r="D47" s="85"/>
      <c r="E47" s="87"/>
      <c r="F47" s="110">
        <f>F45</f>
        <v>145623.11705617598</v>
      </c>
      <c r="G47" s="110"/>
      <c r="H47" s="88">
        <f>F47+H45</f>
        <v>288427.70017259801</v>
      </c>
      <c r="I47" s="88"/>
      <c r="J47" s="88">
        <f t="shared" ref="J47" si="32">H47+J45</f>
        <v>456885.91653603682</v>
      </c>
      <c r="K47" s="88"/>
      <c r="L47" s="88">
        <f t="shared" ref="L47" si="33">J47+L45</f>
        <v>656616.06885329331</v>
      </c>
      <c r="M47" s="88"/>
      <c r="N47" s="88">
        <f t="shared" ref="N47" si="34">L47+N45</f>
        <v>876123.54235087219</v>
      </c>
      <c r="O47" s="88"/>
      <c r="P47" s="88">
        <f t="shared" ref="P47" si="35">N47+P45</f>
        <v>988629.26553461619</v>
      </c>
      <c r="Q47" s="88"/>
      <c r="R47" s="110"/>
      <c r="S47" s="110"/>
      <c r="T47" s="20"/>
      <c r="U47" s="20"/>
      <c r="V47" s="21"/>
      <c r="W47" s="15"/>
    </row>
    <row r="48" spans="2:28" s="28" customFormat="1" ht="20.25" customHeight="1" x14ac:dyDescent="0.25">
      <c r="B48" s="19"/>
      <c r="C48" s="84" t="s">
        <v>378</v>
      </c>
      <c r="D48" s="85"/>
      <c r="E48" s="89"/>
      <c r="F48" s="111">
        <f>F47/$D45</f>
        <v>0.14729800354173017</v>
      </c>
      <c r="G48" s="111"/>
      <c r="H48" s="111">
        <f t="shared" ref="H48" si="36">H47/$D45</f>
        <v>0.29174505573292575</v>
      </c>
      <c r="I48" s="111"/>
      <c r="J48" s="111">
        <f t="shared" ref="J48" si="37">J47/$D45</f>
        <v>0.4621407968223244</v>
      </c>
      <c r="K48" s="111"/>
      <c r="L48" s="111">
        <f t="shared" ref="L48" si="38">L47/$D45</f>
        <v>0.66416814851037043</v>
      </c>
      <c r="M48" s="111"/>
      <c r="N48" s="111">
        <f t="shared" ref="N48" si="39">N47/$D45</f>
        <v>0.88620029053772276</v>
      </c>
      <c r="O48" s="111"/>
      <c r="P48" s="111">
        <f t="shared" ref="P48" si="40">P47/$D45</f>
        <v>1.0000000000000002</v>
      </c>
      <c r="Q48" s="111"/>
      <c r="R48" s="112"/>
      <c r="S48" s="112"/>
      <c r="T48" s="25"/>
      <c r="U48" s="26"/>
      <c r="V48" s="27"/>
    </row>
    <row r="53" spans="6:10" ht="15.75" x14ac:dyDescent="0.2">
      <c r="F53" s="90"/>
      <c r="G53" s="94"/>
      <c r="H53" s="121" t="s">
        <v>463</v>
      </c>
      <c r="I53" s="90"/>
      <c r="J53" s="90"/>
    </row>
    <row r="54" spans="6:10" ht="47.25" x14ac:dyDescent="0.2">
      <c r="F54" s="119"/>
      <c r="G54" s="95"/>
      <c r="H54" s="120" t="s">
        <v>464</v>
      </c>
    </row>
    <row r="55" spans="6:10" ht="15.75" x14ac:dyDescent="0.2">
      <c r="F55" s="119"/>
    </row>
  </sheetData>
  <mergeCells count="143">
    <mergeCell ref="T8:U8"/>
    <mergeCell ref="B10:B11"/>
    <mergeCell ref="C10:C11"/>
    <mergeCell ref="D10:D11"/>
    <mergeCell ref="E10:E11"/>
    <mergeCell ref="R10:R11"/>
    <mergeCell ref="S10:S11"/>
    <mergeCell ref="E5:F5"/>
    <mergeCell ref="B7:S7"/>
    <mergeCell ref="B8:B9"/>
    <mergeCell ref="C8:C9"/>
    <mergeCell ref="D8:D9"/>
    <mergeCell ref="E8:E9"/>
    <mergeCell ref="F8:G8"/>
    <mergeCell ref="P8:Q8"/>
    <mergeCell ref="R8:S8"/>
    <mergeCell ref="H8:I8"/>
    <mergeCell ref="J8:K8"/>
    <mergeCell ref="L8:M8"/>
    <mergeCell ref="B34:B35"/>
    <mergeCell ref="C34:C35"/>
    <mergeCell ref="D34:D35"/>
    <mergeCell ref="E34:E35"/>
    <mergeCell ref="R34:R35"/>
    <mergeCell ref="S34:S35"/>
    <mergeCell ref="B14:B15"/>
    <mergeCell ref="C14:C15"/>
    <mergeCell ref="D14:D15"/>
    <mergeCell ref="E14:E15"/>
    <mergeCell ref="R14:R15"/>
    <mergeCell ref="S14:S15"/>
    <mergeCell ref="B32:B33"/>
    <mergeCell ref="C32:C33"/>
    <mergeCell ref="D32:D33"/>
    <mergeCell ref="E32:E33"/>
    <mergeCell ref="R32:R33"/>
    <mergeCell ref="S32:S33"/>
    <mergeCell ref="B30:B31"/>
    <mergeCell ref="C30:C31"/>
    <mergeCell ref="D30:D31"/>
    <mergeCell ref="E30:E31"/>
    <mergeCell ref="R30:R31"/>
    <mergeCell ref="S30:S31"/>
    <mergeCell ref="B42:B43"/>
    <mergeCell ref="C42:C43"/>
    <mergeCell ref="D42:D43"/>
    <mergeCell ref="E42:E43"/>
    <mergeCell ref="R42:R43"/>
    <mergeCell ref="S42:S43"/>
    <mergeCell ref="B40:B41"/>
    <mergeCell ref="C40:C41"/>
    <mergeCell ref="D40:D41"/>
    <mergeCell ref="E40:E41"/>
    <mergeCell ref="R40:R41"/>
    <mergeCell ref="S40:S41"/>
    <mergeCell ref="F47:G47"/>
    <mergeCell ref="R47:S47"/>
    <mergeCell ref="F48:G48"/>
    <mergeCell ref="P48:Q48"/>
    <mergeCell ref="R48:S48"/>
    <mergeCell ref="L48:M48"/>
    <mergeCell ref="J48:K48"/>
    <mergeCell ref="F45:G45"/>
    <mergeCell ref="P45:Q45"/>
    <mergeCell ref="R45:S45"/>
    <mergeCell ref="F46:G46"/>
    <mergeCell ref="P46:Q46"/>
    <mergeCell ref="R46:S46"/>
    <mergeCell ref="L45:M45"/>
    <mergeCell ref="L46:M46"/>
    <mergeCell ref="N45:O45"/>
    <mergeCell ref="N46:O46"/>
    <mergeCell ref="N48:O48"/>
    <mergeCell ref="H45:I45"/>
    <mergeCell ref="J45:K45"/>
    <mergeCell ref="H46:I46"/>
    <mergeCell ref="J46:K46"/>
    <mergeCell ref="H48:I48"/>
    <mergeCell ref="F3:H3"/>
    <mergeCell ref="P2:S2"/>
    <mergeCell ref="P3:S3"/>
    <mergeCell ref="B28:B29"/>
    <mergeCell ref="C28:C29"/>
    <mergeCell ref="D28:D29"/>
    <mergeCell ref="E28:E29"/>
    <mergeCell ref="R28:R29"/>
    <mergeCell ref="N8:O8"/>
    <mergeCell ref="B3:E3"/>
    <mergeCell ref="B12:B13"/>
    <mergeCell ref="C12:C13"/>
    <mergeCell ref="D12:D13"/>
    <mergeCell ref="E12:E13"/>
    <mergeCell ref="R12:R13"/>
    <mergeCell ref="S12:S13"/>
    <mergeCell ref="S28:S29"/>
    <mergeCell ref="B18:B19"/>
    <mergeCell ref="C18:C19"/>
    <mergeCell ref="D18:D19"/>
    <mergeCell ref="E18:E19"/>
    <mergeCell ref="R18:R19"/>
    <mergeCell ref="S18:S19"/>
    <mergeCell ref="B16:B17"/>
    <mergeCell ref="C16:C17"/>
    <mergeCell ref="D16:D17"/>
    <mergeCell ref="E16:E17"/>
    <mergeCell ref="R16:R17"/>
    <mergeCell ref="S16:S17"/>
    <mergeCell ref="B22:B23"/>
    <mergeCell ref="C22:C23"/>
    <mergeCell ref="D22:D23"/>
    <mergeCell ref="E22:E23"/>
    <mergeCell ref="R22:R23"/>
    <mergeCell ref="S22:S23"/>
    <mergeCell ref="B20:B21"/>
    <mergeCell ref="C20:C21"/>
    <mergeCell ref="D20:D21"/>
    <mergeCell ref="E20:E21"/>
    <mergeCell ref="R20:R21"/>
    <mergeCell ref="S20:S21"/>
    <mergeCell ref="B26:B27"/>
    <mergeCell ref="C26:C27"/>
    <mergeCell ref="D26:D27"/>
    <mergeCell ref="E26:E27"/>
    <mergeCell ref="R26:R27"/>
    <mergeCell ref="S26:S27"/>
    <mergeCell ref="B24:B25"/>
    <mergeCell ref="C24:C25"/>
    <mergeCell ref="D24:D25"/>
    <mergeCell ref="E24:E25"/>
    <mergeCell ref="R24:R25"/>
    <mergeCell ref="S24:S25"/>
    <mergeCell ref="B38:B39"/>
    <mergeCell ref="C38:C39"/>
    <mergeCell ref="D38:D39"/>
    <mergeCell ref="E38:E39"/>
    <mergeCell ref="R38:R39"/>
    <mergeCell ref="S38:S39"/>
    <mergeCell ref="B36:B37"/>
    <mergeCell ref="C36:C37"/>
    <mergeCell ref="D36:D37"/>
    <mergeCell ref="E36:E37"/>
    <mergeCell ref="R36:R37"/>
    <mergeCell ref="S36:S37"/>
  </mergeCells>
  <conditionalFormatting sqref="F11">
    <cfRule type="expression" dxfId="85" priority="106" stopIfTrue="1">
      <formula>G$10&gt;=1</formula>
    </cfRule>
  </conditionalFormatting>
  <conditionalFormatting sqref="G11 P11:Q11">
    <cfRule type="expression" dxfId="84" priority="105" stopIfTrue="1">
      <formula>G$10&gt;=1</formula>
    </cfRule>
  </conditionalFormatting>
  <conditionalFormatting sqref="F13">
    <cfRule type="expression" dxfId="83" priority="104" stopIfTrue="1">
      <formula>G$12&gt;=1</formula>
    </cfRule>
  </conditionalFormatting>
  <conditionalFormatting sqref="G13 P13:Q13">
    <cfRule type="expression" dxfId="82" priority="103" stopIfTrue="1">
      <formula>G$12&gt;=1</formula>
    </cfRule>
  </conditionalFormatting>
  <conditionalFormatting sqref="G15 G43 G41 G35 P35:Q35 P41:Q41 P43:Q43 P15:Q15">
    <cfRule type="expression" dxfId="81" priority="102" stopIfTrue="1">
      <formula>G14&gt;=1</formula>
    </cfRule>
  </conditionalFormatting>
  <conditionalFormatting sqref="F15 F35 F41 F43">
    <cfRule type="expression" dxfId="80" priority="101" stopIfTrue="1">
      <formula>G14&gt;=1</formula>
    </cfRule>
  </conditionalFormatting>
  <conditionalFormatting sqref="R10:R43">
    <cfRule type="cellIs" dxfId="79" priority="99" stopIfTrue="1" operator="lessThan">
      <formula>$D10</formula>
    </cfRule>
    <cfRule type="cellIs" dxfId="78" priority="100" stopIfTrue="1" operator="greaterThan">
      <formula>$D10</formula>
    </cfRule>
  </conditionalFormatting>
  <conditionalFormatting sqref="S10:S43">
    <cfRule type="cellIs" dxfId="77" priority="97" stopIfTrue="1" operator="greaterThan">
      <formula>100</formula>
    </cfRule>
    <cfRule type="cellIs" dxfId="76" priority="98" stopIfTrue="1" operator="lessThan">
      <formula>100</formula>
    </cfRule>
  </conditionalFormatting>
  <conditionalFormatting sqref="P11">
    <cfRule type="expression" dxfId="75" priority="96" stopIfTrue="1">
      <formula>Q$10&gt;=1</formula>
    </cfRule>
  </conditionalFormatting>
  <conditionalFormatting sqref="P11">
    <cfRule type="expression" dxfId="74" priority="95" stopIfTrue="1">
      <formula>Q$10&gt;=1</formula>
    </cfRule>
  </conditionalFormatting>
  <conditionalFormatting sqref="P13">
    <cfRule type="expression" dxfId="73" priority="94" stopIfTrue="1">
      <formula>Q$12&gt;=1</formula>
    </cfRule>
  </conditionalFormatting>
  <conditionalFormatting sqref="P15 P35 P41 P43">
    <cfRule type="expression" dxfId="72" priority="93" stopIfTrue="1">
      <formula>Q14&gt;=1</formula>
    </cfRule>
  </conditionalFormatting>
  <conditionalFormatting sqref="L11:M11">
    <cfRule type="expression" dxfId="71" priority="92" stopIfTrue="1">
      <formula>L$10&gt;=1</formula>
    </cfRule>
  </conditionalFormatting>
  <conditionalFormatting sqref="L13:M13">
    <cfRule type="expression" dxfId="70" priority="91" stopIfTrue="1">
      <formula>L$12&gt;=1</formula>
    </cfRule>
  </conditionalFormatting>
  <conditionalFormatting sqref="L35:M35 L41:M41 L43:M43 L15:M15">
    <cfRule type="expression" dxfId="69" priority="90" stopIfTrue="1">
      <formula>L14&gt;=1</formula>
    </cfRule>
  </conditionalFormatting>
  <conditionalFormatting sqref="L11">
    <cfRule type="expression" dxfId="68" priority="88" stopIfTrue="1">
      <formula>M$10&gt;=1</formula>
    </cfRule>
  </conditionalFormatting>
  <conditionalFormatting sqref="L11">
    <cfRule type="expression" dxfId="67" priority="87" stopIfTrue="1">
      <formula>M$10&gt;=1</formula>
    </cfRule>
  </conditionalFormatting>
  <conditionalFormatting sqref="L13">
    <cfRule type="expression" dxfId="66" priority="86" stopIfTrue="1">
      <formula>M$12&gt;=1</formula>
    </cfRule>
  </conditionalFormatting>
  <conditionalFormatting sqref="L15 L35 L41 L43">
    <cfRule type="expression" dxfId="65" priority="85" stopIfTrue="1">
      <formula>M14&gt;=1</formula>
    </cfRule>
  </conditionalFormatting>
  <conditionalFormatting sqref="J11:K11">
    <cfRule type="expression" dxfId="64" priority="84" stopIfTrue="1">
      <formula>J$10&gt;=1</formula>
    </cfRule>
  </conditionalFormatting>
  <conditionalFormatting sqref="J13:K13">
    <cfRule type="expression" dxfId="63" priority="83" stopIfTrue="1">
      <formula>J$12&gt;=1</formula>
    </cfRule>
  </conditionalFormatting>
  <conditionalFormatting sqref="J35:K35 J41:K41 J43:K43 J15:K15">
    <cfRule type="expression" dxfId="62" priority="82" stopIfTrue="1">
      <formula>J14&gt;=1</formula>
    </cfRule>
  </conditionalFormatting>
  <conditionalFormatting sqref="J11">
    <cfRule type="expression" dxfId="61" priority="80" stopIfTrue="1">
      <formula>K$10&gt;=1</formula>
    </cfRule>
  </conditionalFormatting>
  <conditionalFormatting sqref="J11">
    <cfRule type="expression" dxfId="60" priority="79" stopIfTrue="1">
      <formula>K$10&gt;=1</formula>
    </cfRule>
  </conditionalFormatting>
  <conditionalFormatting sqref="J13">
    <cfRule type="expression" dxfId="59" priority="78" stopIfTrue="1">
      <formula>K$12&gt;=1</formula>
    </cfRule>
  </conditionalFormatting>
  <conditionalFormatting sqref="J15 J35 J41 J43">
    <cfRule type="expression" dxfId="58" priority="77" stopIfTrue="1">
      <formula>K14&gt;=1</formula>
    </cfRule>
  </conditionalFormatting>
  <conditionalFormatting sqref="H11:I11">
    <cfRule type="expression" dxfId="57" priority="76" stopIfTrue="1">
      <formula>H$10&gt;=1</formula>
    </cfRule>
  </conditionalFormatting>
  <conditionalFormatting sqref="H13:I13">
    <cfRule type="expression" dxfId="56" priority="75" stopIfTrue="1">
      <formula>H$12&gt;=1</formula>
    </cfRule>
  </conditionalFormatting>
  <conditionalFormatting sqref="H35:I35 H41:I41 H43:I43 H15:I15">
    <cfRule type="expression" dxfId="55" priority="74" stopIfTrue="1">
      <formula>H14&gt;=1</formula>
    </cfRule>
  </conditionalFormatting>
  <conditionalFormatting sqref="H11">
    <cfRule type="expression" dxfId="54" priority="72" stopIfTrue="1">
      <formula>I$10&gt;=1</formula>
    </cfRule>
  </conditionalFormatting>
  <conditionalFormatting sqref="H11">
    <cfRule type="expression" dxfId="53" priority="71" stopIfTrue="1">
      <formula>I$10&gt;=1</formula>
    </cfRule>
  </conditionalFormatting>
  <conditionalFormatting sqref="H13">
    <cfRule type="expression" dxfId="52" priority="70" stopIfTrue="1">
      <formula>I$12&gt;=1</formula>
    </cfRule>
  </conditionalFormatting>
  <conditionalFormatting sqref="H15 H35 H41 H43">
    <cfRule type="expression" dxfId="51" priority="69" stopIfTrue="1">
      <formula>I14&gt;=1</formula>
    </cfRule>
  </conditionalFormatting>
  <conditionalFormatting sqref="N11:O11">
    <cfRule type="expression" dxfId="50" priority="68" stopIfTrue="1">
      <formula>N$10&gt;=1</formula>
    </cfRule>
  </conditionalFormatting>
  <conditionalFormatting sqref="N13:O13">
    <cfRule type="expression" dxfId="49" priority="67" stopIfTrue="1">
      <formula>N$12&gt;=1</formula>
    </cfRule>
  </conditionalFormatting>
  <conditionalFormatting sqref="N35:O35 N41:O41 N43:O43 N15:O15">
    <cfRule type="expression" dxfId="48" priority="66" stopIfTrue="1">
      <formula>N14&gt;=1</formula>
    </cfRule>
  </conditionalFormatting>
  <conditionalFormatting sqref="N11">
    <cfRule type="expression" dxfId="47" priority="64" stopIfTrue="1">
      <formula>O$10&gt;=1</formula>
    </cfRule>
  </conditionalFormatting>
  <conditionalFormatting sqref="N11">
    <cfRule type="expression" dxfId="46" priority="63" stopIfTrue="1">
      <formula>O$10&gt;=1</formula>
    </cfRule>
  </conditionalFormatting>
  <conditionalFormatting sqref="N13">
    <cfRule type="expression" dxfId="45" priority="62" stopIfTrue="1">
      <formula>O$12&gt;=1</formula>
    </cfRule>
  </conditionalFormatting>
  <conditionalFormatting sqref="N15 N35 N41 N43">
    <cfRule type="expression" dxfId="44" priority="61" stopIfTrue="1">
      <formula>O14&gt;=1</formula>
    </cfRule>
  </conditionalFormatting>
  <conditionalFormatting sqref="G33 G31 G29 P29:Q29 P31:Q31 P33:Q33">
    <cfRule type="expression" dxfId="43" priority="60" stopIfTrue="1">
      <formula>G28&gt;=1</formula>
    </cfRule>
  </conditionalFormatting>
  <conditionalFormatting sqref="F29 F31 F33">
    <cfRule type="expression" dxfId="42" priority="59" stopIfTrue="1">
      <formula>G28&gt;=1</formula>
    </cfRule>
  </conditionalFormatting>
  <conditionalFormatting sqref="P29 P31 P33">
    <cfRule type="expression" dxfId="41" priority="54" stopIfTrue="1">
      <formula>Q28&gt;=1</formula>
    </cfRule>
  </conditionalFormatting>
  <conditionalFormatting sqref="L29:M29 L31:M31 L33:M33">
    <cfRule type="expression" dxfId="40" priority="53" stopIfTrue="1">
      <formula>L28&gt;=1</formula>
    </cfRule>
  </conditionalFormatting>
  <conditionalFormatting sqref="L29 L31 L33">
    <cfRule type="expression" dxfId="39" priority="52" stopIfTrue="1">
      <formula>M28&gt;=1</formula>
    </cfRule>
  </conditionalFormatting>
  <conditionalFormatting sqref="J29:K29 J31:K31 J33:K33">
    <cfRule type="expression" dxfId="38" priority="51" stopIfTrue="1">
      <formula>J28&gt;=1</formula>
    </cfRule>
  </conditionalFormatting>
  <conditionalFormatting sqref="J29 J31 J33">
    <cfRule type="expression" dxfId="37" priority="50" stopIfTrue="1">
      <formula>K28&gt;=1</formula>
    </cfRule>
  </conditionalFormatting>
  <conditionalFormatting sqref="H29:I29 H31:I31 H33:I33">
    <cfRule type="expression" dxfId="36" priority="49" stopIfTrue="1">
      <formula>H28&gt;=1</formula>
    </cfRule>
  </conditionalFormatting>
  <conditionalFormatting sqref="H29 H31 H33">
    <cfRule type="expression" dxfId="35" priority="48" stopIfTrue="1">
      <formula>I28&gt;=1</formula>
    </cfRule>
  </conditionalFormatting>
  <conditionalFormatting sqref="N29:O29 N31:O31 N33:O33">
    <cfRule type="expression" dxfId="34" priority="47" stopIfTrue="1">
      <formula>N28&gt;=1</formula>
    </cfRule>
  </conditionalFormatting>
  <conditionalFormatting sqref="N29 N31 N33">
    <cfRule type="expression" dxfId="33" priority="46" stopIfTrue="1">
      <formula>O28&gt;=1</formula>
    </cfRule>
  </conditionalFormatting>
  <conditionalFormatting sqref="G27 G25 G23 P23:Q23 P25:Q25 P27:Q27">
    <cfRule type="expression" dxfId="32" priority="45" stopIfTrue="1">
      <formula>G22&gt;=1</formula>
    </cfRule>
  </conditionalFormatting>
  <conditionalFormatting sqref="F23 F25 F27">
    <cfRule type="expression" dxfId="31" priority="44" stopIfTrue="1">
      <formula>G22&gt;=1</formula>
    </cfRule>
  </conditionalFormatting>
  <conditionalFormatting sqref="P23 P25 P27">
    <cfRule type="expression" dxfId="30" priority="39" stopIfTrue="1">
      <formula>Q22&gt;=1</formula>
    </cfRule>
  </conditionalFormatting>
  <conditionalFormatting sqref="L23:M23 L25:M25 L27:M27">
    <cfRule type="expression" dxfId="29" priority="38" stopIfTrue="1">
      <formula>L22&gt;=1</formula>
    </cfRule>
  </conditionalFormatting>
  <conditionalFormatting sqref="L23 L25 L27">
    <cfRule type="expression" dxfId="28" priority="37" stopIfTrue="1">
      <formula>M22&gt;=1</formula>
    </cfRule>
  </conditionalFormatting>
  <conditionalFormatting sqref="J23:K23 J25:K25 J27:K27">
    <cfRule type="expression" dxfId="27" priority="36" stopIfTrue="1">
      <formula>J22&gt;=1</formula>
    </cfRule>
  </conditionalFormatting>
  <conditionalFormatting sqref="J23 J25 J27">
    <cfRule type="expression" dxfId="26" priority="35" stopIfTrue="1">
      <formula>K22&gt;=1</formula>
    </cfRule>
  </conditionalFormatting>
  <conditionalFormatting sqref="H23:I23 H25:I25 H27:I27">
    <cfRule type="expression" dxfId="25" priority="34" stopIfTrue="1">
      <formula>H22&gt;=1</formula>
    </cfRule>
  </conditionalFormatting>
  <conditionalFormatting sqref="H23 H25 H27">
    <cfRule type="expression" dxfId="24" priority="33" stopIfTrue="1">
      <formula>I22&gt;=1</formula>
    </cfRule>
  </conditionalFormatting>
  <conditionalFormatting sqref="N23:O23 N25:O25 N27:O27">
    <cfRule type="expression" dxfId="23" priority="32" stopIfTrue="1">
      <formula>N22&gt;=1</formula>
    </cfRule>
  </conditionalFormatting>
  <conditionalFormatting sqref="N23 N25 N27">
    <cfRule type="expression" dxfId="22" priority="31" stopIfTrue="1">
      <formula>O22&gt;=1</formula>
    </cfRule>
  </conditionalFormatting>
  <conditionalFormatting sqref="G21 G19 G17 P17:Q17 P19:Q19 P21:Q21">
    <cfRule type="expression" dxfId="21" priority="30" stopIfTrue="1">
      <formula>G16&gt;=1</formula>
    </cfRule>
  </conditionalFormatting>
  <conditionalFormatting sqref="F17 F19 F21">
    <cfRule type="expression" dxfId="20" priority="29" stopIfTrue="1">
      <formula>G16&gt;=1</formula>
    </cfRule>
  </conditionalFormatting>
  <conditionalFormatting sqref="P17 P19 P21">
    <cfRule type="expression" dxfId="19" priority="24" stopIfTrue="1">
      <formula>Q16&gt;=1</formula>
    </cfRule>
  </conditionalFormatting>
  <conditionalFormatting sqref="L17:M17 L19:M19 L21:M21">
    <cfRule type="expression" dxfId="18" priority="23" stopIfTrue="1">
      <formula>L16&gt;=1</formula>
    </cfRule>
  </conditionalFormatting>
  <conditionalFormatting sqref="L17 L19 L21">
    <cfRule type="expression" dxfId="17" priority="22" stopIfTrue="1">
      <formula>M16&gt;=1</formula>
    </cfRule>
  </conditionalFormatting>
  <conditionalFormatting sqref="J17:K17 J19:K19 J21:K21">
    <cfRule type="expression" dxfId="16" priority="21" stopIfTrue="1">
      <formula>J16&gt;=1</formula>
    </cfRule>
  </conditionalFormatting>
  <conditionalFormatting sqref="J17 J19 J21">
    <cfRule type="expression" dxfId="15" priority="20" stopIfTrue="1">
      <formula>K16&gt;=1</formula>
    </cfRule>
  </conditionalFormatting>
  <conditionalFormatting sqref="H17:I17 H19:I19 H21:I21">
    <cfRule type="expression" dxfId="14" priority="19" stopIfTrue="1">
      <formula>H16&gt;=1</formula>
    </cfRule>
  </conditionalFormatting>
  <conditionalFormatting sqref="H17 H19 H21">
    <cfRule type="expression" dxfId="13" priority="18" stopIfTrue="1">
      <formula>I16&gt;=1</formula>
    </cfRule>
  </conditionalFormatting>
  <conditionalFormatting sqref="N17:O17 N19:O19 N21:O21">
    <cfRule type="expression" dxfId="12" priority="17" stopIfTrue="1">
      <formula>N16&gt;=1</formula>
    </cfRule>
  </conditionalFormatting>
  <conditionalFormatting sqref="N17 N19 N21">
    <cfRule type="expression" dxfId="11" priority="16" stopIfTrue="1">
      <formula>O16&gt;=1</formula>
    </cfRule>
  </conditionalFormatting>
  <conditionalFormatting sqref="G39 G37 P37:Q37 P39:Q39">
    <cfRule type="expression" dxfId="10" priority="15" stopIfTrue="1">
      <formula>G36&gt;=1</formula>
    </cfRule>
  </conditionalFormatting>
  <conditionalFormatting sqref="F37 F39">
    <cfRule type="expression" dxfId="9" priority="14" stopIfTrue="1">
      <formula>G36&gt;=1</formula>
    </cfRule>
  </conditionalFormatting>
  <conditionalFormatting sqref="P37 P39">
    <cfRule type="expression" dxfId="8" priority="9" stopIfTrue="1">
      <formula>Q36&gt;=1</formula>
    </cfRule>
  </conditionalFormatting>
  <conditionalFormatting sqref="L37:M37 L39:M39">
    <cfRule type="expression" dxfId="7" priority="8" stopIfTrue="1">
      <formula>L36&gt;=1</formula>
    </cfRule>
  </conditionalFormatting>
  <conditionalFormatting sqref="L37 L39">
    <cfRule type="expression" dxfId="6" priority="7" stopIfTrue="1">
      <formula>M36&gt;=1</formula>
    </cfRule>
  </conditionalFormatting>
  <conditionalFormatting sqref="J37:K37 J39:K39">
    <cfRule type="expression" dxfId="5" priority="6" stopIfTrue="1">
      <formula>J36&gt;=1</formula>
    </cfRule>
  </conditionalFormatting>
  <conditionalFormatting sqref="J37 J39">
    <cfRule type="expression" dxfId="4" priority="5" stopIfTrue="1">
      <formula>K36&gt;=1</formula>
    </cfRule>
  </conditionalFormatting>
  <conditionalFormatting sqref="H37:I37 H39:I39">
    <cfRule type="expression" dxfId="3" priority="4" stopIfTrue="1">
      <formula>H36&gt;=1</formula>
    </cfRule>
  </conditionalFormatting>
  <conditionalFormatting sqref="H37 H39">
    <cfRule type="expression" dxfId="2" priority="3" stopIfTrue="1">
      <formula>I36&gt;=1</formula>
    </cfRule>
  </conditionalFormatting>
  <conditionalFormatting sqref="N37:O37 N39:O39">
    <cfRule type="expression" dxfId="1" priority="2" stopIfTrue="1">
      <formula>N36&gt;=1</formula>
    </cfRule>
  </conditionalFormatting>
  <conditionalFormatting sqref="N37 N39">
    <cfRule type="expression" dxfId="0" priority="1" stopIfTrue="1">
      <formula>O36&gt;=1</formula>
    </cfRule>
  </conditionalFormatting>
  <pageMargins left="0.51181102362204722" right="0.51181102362204722" top="0.78740157480314965" bottom="0.78740157480314965" header="0.31496062992125984" footer="0.31496062992125984"/>
  <pageSetup paperSize="9" scale="66" orientation="landscape" r:id="rId1"/>
  <headerFooter>
    <oddHeader>&amp;CConselho de Arquitetura e Urbanismo</oddHeader>
    <oddFooter>&amp;L&amp;F&amp;C&amp;A&amp;R&amp;P de &amp;N</oddFooter>
  </headerFooter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Orçamento Sintético</vt:lpstr>
      <vt:lpstr>Cronograma Físico-financeiro</vt:lpstr>
      <vt:lpstr>'Cronograma Físico-financeiro'!Area_de_impressao</vt:lpstr>
      <vt:lpstr>'Orçamento Sintético'!Area_de_impressao</vt:lpstr>
      <vt:lpstr>'Orçamento Sintético'!Titulos_de_impressao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Bruno Rego Chaves</cp:lastModifiedBy>
  <cp:revision>0</cp:revision>
  <cp:lastPrinted>2022-10-04T14:33:04Z</cp:lastPrinted>
  <dcterms:created xsi:type="dcterms:W3CDTF">2022-05-23T18:59:02Z</dcterms:created>
  <dcterms:modified xsi:type="dcterms:W3CDTF">2022-11-24T13:29:31Z</dcterms:modified>
</cp:coreProperties>
</file>